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65.213\μεταφορές 21-27\Π.Π 21-27\ΣΤ2 ΠΡΟΓΡΑΜΜΑ ΜΕΤΑΦΟΡΕΣ\ΣΤ2.09 ΕΞΕΙΔΙΚΕΥΣΕΙΣ\ΣΤ2.09.06 6η ΕΞΕΙΔΙΚΕΥΣΗ\sent\"/>
    </mc:Choice>
  </mc:AlternateContent>
  <xr:revisionPtr revIDLastSave="0" documentId="13_ncr:1_{B337A2E2-2401-473C-AB4A-A9AD0C2079C0}" xr6:coauthVersionLast="47" xr6:coauthVersionMax="47" xr10:uidLastSave="{00000000-0000-0000-0000-000000000000}"/>
  <bookViews>
    <workbookView xWindow="-28920" yWindow="-120" windowWidth="29040" windowHeight="15720" tabRatio="747" xr2:uid="{F0AB182E-946A-4507-9533-69ADE57C41C9}"/>
  </bookViews>
  <sheets>
    <sheet name="ΔΡΑΣΕΙ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C66" i="1"/>
  <c r="C63" i="1"/>
  <c r="C60" i="1"/>
  <c r="C57" i="1"/>
  <c r="C56" i="1" s="1"/>
  <c r="C54" i="1"/>
  <c r="C52" i="1" s="1"/>
  <c r="C48" i="1"/>
  <c r="C45" i="1"/>
  <c r="C42" i="1"/>
  <c r="C41" i="1" s="1"/>
  <c r="C38" i="1"/>
  <c r="C36" i="1"/>
  <c r="C35" i="1" s="1"/>
  <c r="C32" i="1"/>
  <c r="C30" i="1"/>
  <c r="C27" i="1"/>
  <c r="C26" i="1" s="1"/>
  <c r="C23" i="1"/>
  <c r="C20" i="1"/>
  <c r="C18" i="1"/>
  <c r="C16" i="1"/>
  <c r="C15" i="1" s="1"/>
  <c r="C12" i="1"/>
  <c r="C9" i="1"/>
  <c r="D73" i="1" l="1"/>
  <c r="E66" i="1"/>
  <c r="E65" i="1"/>
  <c r="E64" i="1"/>
  <c r="E62" i="1"/>
  <c r="E61" i="1"/>
  <c r="E60" i="1"/>
  <c r="E57" i="1"/>
  <c r="E54" i="1"/>
  <c r="E52" i="1"/>
  <c r="E48" i="1"/>
  <c r="E45" i="1"/>
  <c r="E42" i="1"/>
  <c r="E41" i="1" s="1"/>
  <c r="E40" i="1"/>
  <c r="E39" i="1"/>
  <c r="E38" i="1" s="1"/>
  <c r="E35" i="1" s="1"/>
  <c r="E37" i="1"/>
  <c r="E36" i="1"/>
  <c r="E32" i="1"/>
  <c r="E30" i="1"/>
  <c r="E27" i="1"/>
  <c r="E26" i="1" s="1"/>
  <c r="E23" i="1"/>
  <c r="E20" i="1"/>
  <c r="E18" i="1"/>
  <c r="E17" i="1"/>
  <c r="E16" i="1"/>
  <c r="E15" i="1" s="1"/>
  <c r="E12" i="1"/>
  <c r="E9" i="1"/>
  <c r="E63" i="1" l="1"/>
  <c r="E56" i="1" s="1"/>
  <c r="E73" i="1" s="1"/>
  <c r="F66" i="1" l="1"/>
  <c r="B66" i="1"/>
  <c r="G72" i="1" l="1"/>
  <c r="G71" i="1"/>
  <c r="G70" i="1"/>
  <c r="G68" i="1"/>
  <c r="G67" i="1"/>
  <c r="F48" i="1"/>
  <c r="B48" i="1"/>
  <c r="G66" i="1" l="1"/>
  <c r="F42" i="1"/>
  <c r="G51" i="1"/>
  <c r="G50" i="1"/>
  <c r="G49" i="1"/>
  <c r="F54" i="1"/>
  <c r="F52" i="1" s="1"/>
  <c r="F32" i="1"/>
  <c r="F27" i="1"/>
  <c r="F26" i="1" s="1"/>
  <c r="B63" i="1"/>
  <c r="B60" i="1"/>
  <c r="B57" i="1"/>
  <c r="B54" i="1"/>
  <c r="B52" i="1" s="1"/>
  <c r="B42" i="1"/>
  <c r="B56" i="1" l="1"/>
  <c r="G48" i="1"/>
  <c r="B41" i="1"/>
  <c r="B38" i="1"/>
  <c r="B36" i="1"/>
  <c r="B32" i="1"/>
  <c r="B30" i="1"/>
  <c r="B27" i="1"/>
  <c r="B23" i="1"/>
  <c r="B20" i="1"/>
  <c r="B16" i="1"/>
  <c r="B12" i="1"/>
  <c r="B35" i="1" l="1"/>
  <c r="B26" i="1"/>
  <c r="G31" i="1" s="1"/>
  <c r="G46" i="1"/>
  <c r="G47" i="1"/>
  <c r="G44" i="1"/>
  <c r="G43" i="1"/>
  <c r="B15" i="1"/>
  <c r="G18" i="1" s="1"/>
  <c r="G25" i="1"/>
  <c r="G24" i="1"/>
  <c r="G14" i="1"/>
  <c r="G13" i="1"/>
  <c r="G21" i="1"/>
  <c r="G22" i="1"/>
  <c r="B9" i="1"/>
  <c r="B73" i="1" l="1"/>
  <c r="G19" i="1"/>
  <c r="G28" i="1"/>
  <c r="G20" i="1"/>
  <c r="G34" i="1"/>
  <c r="G29" i="1"/>
  <c r="G33" i="1"/>
  <c r="G12" i="1"/>
  <c r="G23" i="1"/>
  <c r="G10" i="1"/>
  <c r="G11" i="1"/>
  <c r="G27" i="1" l="1"/>
  <c r="G9" i="1"/>
  <c r="G37" i="1" l="1"/>
  <c r="F65" i="1" l="1"/>
  <c r="F64" i="1"/>
  <c r="F62" i="1"/>
  <c r="F61" i="1"/>
  <c r="F17" i="1"/>
  <c r="G17" i="1" s="1"/>
  <c r="G39" i="1" l="1"/>
  <c r="G40" i="1"/>
  <c r="G53" i="1"/>
  <c r="G54" i="1"/>
  <c r="G55" i="1"/>
  <c r="G52" i="1" l="1"/>
  <c r="F63" i="1"/>
  <c r="F60" i="1"/>
  <c r="F57" i="1" l="1"/>
  <c r="F56" i="1" s="1"/>
  <c r="G45" i="1"/>
  <c r="F45" i="1"/>
  <c r="F38" i="1"/>
  <c r="F36" i="1"/>
  <c r="F16" i="1"/>
  <c r="G16" i="1" s="1"/>
  <c r="F23" i="1"/>
  <c r="F12" i="1"/>
  <c r="F9" i="1"/>
  <c r="G62" i="1" l="1"/>
  <c r="G59" i="1"/>
  <c r="G58" i="1"/>
  <c r="G61" i="1"/>
  <c r="G64" i="1"/>
  <c r="G65" i="1"/>
  <c r="G36" i="1"/>
  <c r="F35" i="1"/>
  <c r="F41" i="1"/>
  <c r="F15" i="1"/>
  <c r="F73" i="1" l="1"/>
  <c r="G73" i="1" s="1"/>
  <c r="G57" i="1"/>
  <c r="G60" i="1"/>
  <c r="G30" i="1"/>
  <c r="G63" i="1"/>
  <c r="G38" i="1"/>
  <c r="G35" i="1" s="1"/>
  <c r="C73" i="1"/>
  <c r="G15" i="1" l="1"/>
  <c r="G56" i="1"/>
  <c r="G32" i="1"/>
  <c r="G26" i="1" s="1"/>
  <c r="G42" i="1"/>
  <c r="G41" i="1" s="1"/>
</calcChain>
</file>

<file path=xl/sharedStrings.xml><?xml version="1.0" encoding="utf-8"?>
<sst xmlns="http://schemas.openxmlformats.org/spreadsheetml/2006/main" count="77" uniqueCount="59">
  <si>
    <t xml:space="preserve">ΠΟΣΟ ΕΞΕΙΔΙΚΕΥΜΕΝΩΝ ΔΡΑΣΕΩΝ </t>
  </si>
  <si>
    <t>Συνολική Δημόσια Δαπάνη (ευρώ)</t>
  </si>
  <si>
    <t>Π 02: Βιώσιμες αστικές μεταφορές (εκτός μέσων σταθερής τροχιάς) - ΤΑΜΕΙΟ ΣΥΝΟΧΗΣ</t>
  </si>
  <si>
    <t>Π 01: Βιώσιμες αστικές μεταφορές σταθερής τροχιάς - ΤΑΜΕΙΟ ΣΥΝΟΧΗΣ</t>
  </si>
  <si>
    <t>Δράση 2.1: Αναβάθμιση συστήματος αστικών μεταφορών σε Αθήνα και Θεσ/κη</t>
  </si>
  <si>
    <t>Δράση 2.2: Αναβάθμιση συστήματος αστικών μεταφορών σε άλλους ΟΤΑ</t>
  </si>
  <si>
    <t>Π 03: Ανάπτυξη υπεραστικού / προαστιακού σιδηροδρομικού δικτύου - ΕΤΠΑ</t>
  </si>
  <si>
    <t>Δράση 3.1: Ανάπτυξη  προαστιακού σιδηροδρομικού δικτύου εκτός ΔΕΔ-Μ</t>
  </si>
  <si>
    <t>Δράση 3.2: Ανάπτυξη υπεραστικού  σιδηροδρομικού δικτύου ΔΕΔ-Μ</t>
  </si>
  <si>
    <t>Π 04: Ολοκλήρωση / αναβάθμιση κεντρικού σιδηροδρομικού ΔΕΔ-Μ - ΤΑΜΕΙΟ ΣΥΝΟΧΗΣ</t>
  </si>
  <si>
    <t>Δράση 4.2: Εγκατάσταση σύγρονων συστημάτων σηματοδότησης, τηλεπικοινωνιών και διαχείρισης στο κεντρικό σιδηροδρομικό ΔΕΔ-Μ</t>
  </si>
  <si>
    <t>Π 05: Κατασκευή κρίσιμων ελλειπόντων τμημάτων οδικού ΔΕΔ-Μ - ΤΑΜΕΙΟ ΣΥΝΟΧΗΣ</t>
  </si>
  <si>
    <t>Δράση5.1: Κατασκευή ελλειπόντων τμημάτων του αναλυτικού οδικού ΔΕΔ-Μ</t>
  </si>
  <si>
    <t>Δράση 5.2: Κατασκευή ελλειπόντων τμημάτων του κεντρικού οδικού ΔΕΔ-Μ</t>
  </si>
  <si>
    <t>Π 06:  Κατασκευή / Αναβάθμιση περιφερειακών τμημάτων αναλυτικού οδικού ΔΕΔ-Μ και συνδέσεων - Οδική ασφάλεια - ΕΤΠΑ</t>
  </si>
  <si>
    <t>Δράση 6.2: Παρεμβάσεις βελτίωσης οδικής ασφάλειας Αττικής</t>
  </si>
  <si>
    <t>Δράση 6.3: Παρεμβάσεις βελτίωσης οδικής ασφάλειας</t>
  </si>
  <si>
    <t>Π 07: Πολυτροπικές συνδέσεις μεταφορών - ΕΤΠΑ</t>
  </si>
  <si>
    <t xml:space="preserve">Δράση 7.1: Οδικές συνδέσεις με λιμένες </t>
  </si>
  <si>
    <t>Δράση 7.2: Σιδηροδρομικές συνδέσεις με λιμένες και αεροδρόμια</t>
  </si>
  <si>
    <t>Π 08: Συνδεσιμότητα και προσβασιμότητα των νησιών - ΕΤΠΑ</t>
  </si>
  <si>
    <t>Δράση 8.1: Ανάπτυξη νησιωτικών λιμενικών υποδομών</t>
  </si>
  <si>
    <t>Δράση 8.2: Βελτίωση προσβασιμοτητας των νησιών με ανάπτυξη συστήματος θαλασσιων συγκοινωνιων</t>
  </si>
  <si>
    <t>Π 09:  Συστήματα ασφάλειας ναυσιπλοΐας και αεροναυτιλίας - ΤΑΜΕΙΟ ΣΥΝΟΧΗΣ</t>
  </si>
  <si>
    <t>Δράση 9.1: Συστήματα ναυσιπλοΐας</t>
  </si>
  <si>
    <t>Δράση 9.2: Συστήματα αεροναυτιλίας</t>
  </si>
  <si>
    <t>Π 10: Τεχνική Βοήθεια -ΤΑΜΕΙΟ ΣΥΝΟΧΗΣ</t>
  </si>
  <si>
    <t>Π 11: Τεχνική Βοήθεια -ΕΤΠΑ</t>
  </si>
  <si>
    <t>ΣΥΝΟΛΟ ΠΡΟΓΡΑΜΜΑΤΟΣ</t>
  </si>
  <si>
    <t>ΕΤΠΑ Περιφέρειες Λιγότερο Ανεπτυγμένες</t>
  </si>
  <si>
    <t>ΕΤΠΑ Περιφέρειες σε Μετάβαση</t>
  </si>
  <si>
    <t>Δράση 10.1 : Επιστημονική και τεχνική υποστήριξη των Δικαιούχων του Προγράμματος</t>
  </si>
  <si>
    <t>Δράση 10.2 : Επάρκεια και Υλικοτεχνική υποστήριξη των Δικαιούχων και λοιπών φορέων που σχετίζονται με το Πρόγραμμα</t>
  </si>
  <si>
    <t>Δράση 10.3 : Πληροφόρηση κοινού, φορέων, κοινωνικών εταίρων, δυνητικών δικαιούχων και διάχυση καλών πρακτικών στο πλαίσιο των αρμοδιοτήτων της Διαχειριστικής Αρχής</t>
  </si>
  <si>
    <t>Δράση 11.1 Τεχνική και επιστημονική υποστήριξη της Διαχειριστικής Αρχής</t>
  </si>
  <si>
    <t>Δράση 11.2 Υποστήριξη της λειτουργίας της Διαχειριστικής Αρχής</t>
  </si>
  <si>
    <t>Δράση 11.3 Υποστήριξη λειτουργίας των Επιτελικών Δομών</t>
  </si>
  <si>
    <t>Ποσοστό Εξειδίκευσης (ως προς τους πόρους της Προτεραιότητας)</t>
  </si>
  <si>
    <t>1. ΠΙΝΑΚΑΣ ΕΞΕΙΔΙΚΕΥΜΕΝΩΝ ΔΡΑΣΕΩΝ</t>
  </si>
  <si>
    <t>Συνολική Δημόσια
 Δαπάνη (ευρώ)</t>
  </si>
  <si>
    <t>Δράση 9.3. Βελτίωση της ασφάλειας και εξυπηρέτησης νησιωτικών αερολιμένων ΔΕΔ-Μ</t>
  </si>
  <si>
    <t>Δράση 1.1: Νέες / επεκτάσεις / εκσυγχρονισμός γραμμών Μετρό Αθήνας και Θεσσαλονίκης</t>
  </si>
  <si>
    <t>Δράση 1.2: Αναβάθμιση στόλου, τροχαίου υλικού και υποδομών σταθμών</t>
  </si>
  <si>
    <t>Δράση 6.1: Κατασκευή / αναβάθμιση οδικού ΔΕΔ-Μ και συνδέσεων με αυτό</t>
  </si>
  <si>
    <t>Δράση 4.1: Ολοκλήρωση σιδηροδρομικού άξονα ΠΑΘΕ/Π</t>
  </si>
  <si>
    <t>ΠΡΟΓΡΑΜΜΑ "ΜΕΤΑΦΟΡΕΣ" 2021-2027
2η ΑΝΑΘΕΩΡΗΣΗ</t>
  </si>
  <si>
    <t>ΔΙΑΘΕΣΙΜΟΙ ΠΟΡΟΙ
2η ΑΝΑΘΕΩΡΗΣΗ</t>
  </si>
  <si>
    <t>Δράση 12.1 Σιδηροδρομικά έργα ΔΕΔ-Μ διττής χρήσης</t>
  </si>
  <si>
    <t>Δράση 12.2. Ενίσχυση και αναβάθμιση κρίσιμων οδικών υποδομών ΔΕΔ-Μ διττής χρήσης</t>
  </si>
  <si>
    <t>Δράση 12.3. Αναβάθμιση κρίσιμων λιμενικών υποδομών ΔΕΔ-Μ διττής χρήσης,</t>
  </si>
  <si>
    <t>Δράση 12.4. Ασφάλεια αερολιμένων ΔΕΔ-Μ διττής χρήσης</t>
  </si>
  <si>
    <t>Δράση 12.5. Συστήματα ασφάλειας αεροναυτιλίας διττής χρήσης</t>
  </si>
  <si>
    <t>Δράση 12.6. Συστήματα υποστήριξης άμυνας και ασφάλειας</t>
  </si>
  <si>
    <t>Συνολική ΣΔΔ Συμπεριλαμβανομένης της Υπερδέσμευση (ευρώ)
ΟΠΣ</t>
  </si>
  <si>
    <t>ΠΡΟΓΡΑΜΜΑ ΜΕΤΑΦΟΡΕΣ 2021-2027 /6η ΕΞΕΙΔΙΚΕΥΣΗ</t>
  </si>
  <si>
    <t>Συνολική Δημόσια Δαπάνη (ευρώ)
6η Εξειδίκευση</t>
  </si>
  <si>
    <t>Συνολική Δημόσια Δαπάνη (ευρώ)
5η Εξειδίκευση</t>
  </si>
  <si>
    <t>ΔΙΑΘΕΣΙΜΟΙ ΠΟΡΟΙ
1η ΑΝΑΘΕΩΡΗΣΗ</t>
  </si>
  <si>
    <t xml:space="preserve">Π 12: Ανάπτυξη ανθεκτικών αμυντικών υποδομών και Προμήθειες για την ενίσχυση της πολιτικής ετοιμότητας και ασφάλειας- ΤΑΜΕΙΟ ΣΥΝΟΧΗΣ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</si>
</sst>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0.0%"/>
  </numFmts>
  <fonts count="2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sz val="9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color rgb="FFC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9"/>
      <color rgb="FFFF0000"/>
      <name val="Calibri"/>
      <family val="2"/>
      <charset val="161"/>
    </font>
    <font>
      <sz val="9"/>
      <color rgb="FFFF0000"/>
      <name val="Calibri"/>
      <family val="2"/>
      <charset val="161"/>
    </font>
    <font>
      <sz val="9"/>
      <color rgb="FFFF0000"/>
      <name val="Calibri"/>
      <family val="2"/>
      <charset val="161"/>
      <scheme val="minor"/>
    </font>
    <font>
      <b/>
      <strike/>
      <sz val="9"/>
      <color rgb="FFFF0000"/>
      <name val="Calibri"/>
      <family val="2"/>
      <charset val="161"/>
    </font>
    <font>
      <b/>
      <strike/>
      <sz val="9"/>
      <color rgb="FFFF0000"/>
      <name val="Calibri"/>
      <family val="2"/>
      <charset val="161"/>
      <scheme val="minor"/>
    </font>
    <font>
      <strike/>
      <sz val="9"/>
      <color rgb="FFFF0000"/>
      <name val="Calibri"/>
      <family val="2"/>
      <charset val="161"/>
    </font>
    <font>
      <strike/>
      <sz val="9"/>
      <color rgb="FFFF0000"/>
      <name val="Calibri"/>
      <family val="2"/>
      <charset val="161"/>
      <scheme val="minor"/>
    </font>
    <font>
      <strike/>
      <sz val="11"/>
      <color rgb="FFFF0000"/>
      <name val="Calibri"/>
      <family val="2"/>
      <charset val="161"/>
      <scheme val="minor"/>
    </font>
    <font>
      <b/>
      <sz val="9"/>
      <color theme="9" tint="-0.249977111117893"/>
      <name val="Calibri"/>
      <family val="2"/>
      <charset val="161"/>
      <scheme val="minor"/>
    </font>
    <font>
      <sz val="11"/>
      <color theme="9" tint="-0.249977111117893"/>
      <name val="Calibri"/>
      <family val="2"/>
      <charset val="161"/>
      <scheme val="minor"/>
    </font>
    <font>
      <b/>
      <sz val="9"/>
      <color theme="1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1" fillId="3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166" fontId="0" fillId="0" borderId="0" xfId="0" applyNumberFormat="1"/>
    <xf numFmtId="10" fontId="0" fillId="0" borderId="0" xfId="0" applyNumberFormat="1"/>
    <xf numFmtId="0" fontId="7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5" borderId="0" xfId="0" applyFill="1"/>
    <xf numFmtId="0" fontId="1" fillId="5" borderId="0" xfId="0" applyFont="1" applyFill="1"/>
    <xf numFmtId="165" fontId="11" fillId="5" borderId="0" xfId="0" applyNumberFormat="1" applyFont="1" applyFill="1"/>
    <xf numFmtId="164" fontId="11" fillId="5" borderId="0" xfId="0" applyNumberFormat="1" applyFont="1" applyFill="1"/>
    <xf numFmtId="4" fontId="0" fillId="5" borderId="0" xfId="0" applyNumberFormat="1" applyFill="1"/>
    <xf numFmtId="164" fontId="12" fillId="3" borderId="1" xfId="0" applyNumberFormat="1" applyFont="1" applyFill="1" applyBorder="1" applyAlignment="1">
      <alignment horizontal="right"/>
    </xf>
    <xf numFmtId="165" fontId="0" fillId="5" borderId="0" xfId="0" applyNumberFormat="1" applyFill="1"/>
    <xf numFmtId="164" fontId="0" fillId="5" borderId="0" xfId="0" applyNumberFormat="1" applyFill="1"/>
    <xf numFmtId="164" fontId="0" fillId="0" borderId="0" xfId="0" applyNumberFormat="1"/>
    <xf numFmtId="3" fontId="0" fillId="0" borderId="0" xfId="0" applyNumberFormat="1"/>
    <xf numFmtId="3" fontId="0" fillId="6" borderId="0" xfId="0" applyNumberFormat="1" applyFill="1"/>
    <xf numFmtId="10" fontId="0" fillId="6" borderId="0" xfId="0" applyNumberFormat="1" applyFill="1"/>
    <xf numFmtId="3" fontId="0" fillId="5" borderId="0" xfId="0" applyNumberFormat="1" applyFill="1"/>
    <xf numFmtId="3" fontId="0" fillId="7" borderId="0" xfId="0" applyNumberFormat="1" applyFill="1"/>
    <xf numFmtId="10" fontId="0" fillId="7" borderId="0" xfId="0" applyNumberFormat="1" applyFill="1"/>
    <xf numFmtId="165" fontId="11" fillId="0" borderId="0" xfId="0" applyNumberFormat="1" applyFont="1"/>
    <xf numFmtId="0" fontId="0" fillId="0" borderId="0" xfId="0" applyAlignment="1">
      <alignment wrapText="1"/>
    </xf>
    <xf numFmtId="0" fontId="2" fillId="8" borderId="1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left" vertical="top"/>
    </xf>
    <xf numFmtId="10" fontId="4" fillId="0" borderId="0" xfId="1" applyNumberFormat="1" applyFont="1" applyBorder="1" applyAlignment="1">
      <alignment wrapText="1"/>
    </xf>
    <xf numFmtId="0" fontId="23" fillId="0" borderId="0" xfId="0" applyFont="1"/>
    <xf numFmtId="0" fontId="15" fillId="5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10" fontId="2" fillId="2" borderId="1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9" fillId="5" borderId="1" xfId="0" applyNumberFormat="1" applyFont="1" applyFill="1" applyBorder="1"/>
    <xf numFmtId="10" fontId="10" fillId="5" borderId="1" xfId="1" applyNumberFormat="1" applyFont="1" applyFill="1" applyBorder="1" applyAlignment="1"/>
    <xf numFmtId="3" fontId="2" fillId="2" borderId="1" xfId="0" applyNumberFormat="1" applyFont="1" applyFill="1" applyBorder="1" applyAlignment="1">
      <alignment wrapText="1"/>
    </xf>
    <xf numFmtId="3" fontId="2" fillId="3" borderId="1" xfId="0" applyNumberFormat="1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4" fontId="9" fillId="0" borderId="1" xfId="0" applyNumberFormat="1" applyFont="1" applyBorder="1"/>
    <xf numFmtId="10" fontId="10" fillId="0" borderId="1" xfId="1" applyNumberFormat="1" applyFont="1" applyBorder="1" applyAlignment="1"/>
    <xf numFmtId="164" fontId="14" fillId="2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164" fontId="2" fillId="5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5" fillId="5" borderId="1" xfId="0" applyNumberFormat="1" applyFont="1" applyFill="1" applyBorder="1"/>
    <xf numFmtId="164" fontId="5" fillId="0" borderId="1" xfId="0" applyNumberFormat="1" applyFont="1" applyBorder="1"/>
    <xf numFmtId="10" fontId="5" fillId="5" borderId="1" xfId="1" applyNumberFormat="1" applyFont="1" applyFill="1" applyBorder="1" applyAlignment="1"/>
    <xf numFmtId="0" fontId="3" fillId="5" borderId="1" xfId="0" applyFont="1" applyFill="1" applyBorder="1" applyAlignment="1">
      <alignment horizontal="right" wrapText="1"/>
    </xf>
    <xf numFmtId="164" fontId="10" fillId="5" borderId="1" xfId="0" applyNumberFormat="1" applyFont="1" applyFill="1" applyBorder="1"/>
    <xf numFmtId="164" fontId="10" fillId="0" borderId="1" xfId="0" applyNumberFormat="1" applyFont="1" applyBorder="1"/>
    <xf numFmtId="164" fontId="0" fillId="5" borderId="1" xfId="0" applyNumberFormat="1" applyFill="1" applyBorder="1"/>
    <xf numFmtId="164" fontId="4" fillId="0" borderId="1" xfId="0" applyNumberFormat="1" applyFont="1" applyBorder="1"/>
    <xf numFmtId="164" fontId="4" fillId="5" borderId="1" xfId="0" applyNumberFormat="1" applyFont="1" applyFill="1" applyBorder="1"/>
    <xf numFmtId="10" fontId="4" fillId="5" borderId="1" xfId="1" applyNumberFormat="1" applyFont="1" applyFill="1" applyBorder="1" applyAlignment="1"/>
    <xf numFmtId="0" fontId="14" fillId="5" borderId="1" xfId="0" applyFont="1" applyFill="1" applyBorder="1" applyAlignment="1">
      <alignment wrapText="1"/>
    </xf>
    <xf numFmtId="164" fontId="13" fillId="5" borderId="1" xfId="0" applyNumberFormat="1" applyFont="1" applyFill="1" applyBorder="1"/>
    <xf numFmtId="10" fontId="13" fillId="0" borderId="1" xfId="0" applyNumberFormat="1" applyFont="1" applyBorder="1"/>
    <xf numFmtId="164" fontId="16" fillId="5" borderId="1" xfId="0" applyNumberFormat="1" applyFont="1" applyFill="1" applyBorder="1"/>
    <xf numFmtId="164" fontId="7" fillId="5" borderId="1" xfId="0" applyNumberFormat="1" applyFont="1" applyFill="1" applyBorder="1"/>
    <xf numFmtId="10" fontId="16" fillId="0" borderId="1" xfId="1" applyNumberFormat="1" applyFont="1" applyFill="1" applyBorder="1" applyAlignment="1"/>
    <xf numFmtId="10" fontId="2" fillId="2" borderId="1" xfId="0" applyNumberFormat="1" applyFont="1" applyFill="1" applyBorder="1" applyAlignment="1">
      <alignment wrapText="1"/>
    </xf>
    <xf numFmtId="164" fontId="22" fillId="0" borderId="1" xfId="0" applyNumberFormat="1" applyFont="1" applyBorder="1"/>
    <xf numFmtId="0" fontId="14" fillId="0" borderId="1" xfId="0" applyFont="1" applyBorder="1" applyAlignment="1">
      <alignment wrapText="1"/>
    </xf>
    <xf numFmtId="164" fontId="13" fillId="0" borderId="1" xfId="0" applyNumberFormat="1" applyFont="1" applyBorder="1"/>
    <xf numFmtId="10" fontId="4" fillId="0" borderId="1" xfId="1" applyNumberFormat="1" applyFont="1" applyBorder="1" applyAlignment="1"/>
    <xf numFmtId="10" fontId="9" fillId="5" borderId="1" xfId="1" applyNumberFormat="1" applyFont="1" applyFill="1" applyBorder="1" applyAlignment="1"/>
    <xf numFmtId="164" fontId="8" fillId="5" borderId="1" xfId="0" applyNumberFormat="1" applyFont="1" applyFill="1" applyBorder="1"/>
    <xf numFmtId="3" fontId="3" fillId="5" borderId="1" xfId="0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10" fontId="5" fillId="5" borderId="1" xfId="0" applyNumberFormat="1" applyFont="1" applyFill="1" applyBorder="1"/>
    <xf numFmtId="3" fontId="2" fillId="5" borderId="1" xfId="0" applyNumberFormat="1" applyFont="1" applyFill="1" applyBorder="1" applyAlignment="1">
      <alignment wrapText="1"/>
    </xf>
    <xf numFmtId="10" fontId="9" fillId="5" borderId="1" xfId="0" applyNumberFormat="1" applyFont="1" applyFill="1" applyBorder="1"/>
    <xf numFmtId="3" fontId="15" fillId="5" borderId="1" xfId="0" applyNumberFormat="1" applyFont="1" applyFill="1" applyBorder="1" applyAlignment="1">
      <alignment horizontal="right" wrapText="1"/>
    </xf>
    <xf numFmtId="10" fontId="16" fillId="5" borderId="1" xfId="1" applyNumberFormat="1" applyFont="1" applyFill="1" applyBorder="1" applyAlignment="1"/>
    <xf numFmtId="10" fontId="13" fillId="5" borderId="1" xfId="1" applyNumberFormat="1" applyFont="1" applyFill="1" applyBorder="1" applyAlignment="1"/>
    <xf numFmtId="0" fontId="19" fillId="5" borderId="1" xfId="0" applyFont="1" applyFill="1" applyBorder="1" applyAlignment="1">
      <alignment horizontal="right" wrapText="1"/>
    </xf>
    <xf numFmtId="164" fontId="20" fillId="5" borderId="1" xfId="0" applyNumberFormat="1" applyFont="1" applyFill="1" applyBorder="1"/>
    <xf numFmtId="164" fontId="21" fillId="5" borderId="1" xfId="0" applyNumberFormat="1" applyFont="1" applyFill="1" applyBorder="1"/>
    <xf numFmtId="10" fontId="20" fillId="5" borderId="1" xfId="1" applyNumberFormat="1" applyFont="1" applyFill="1" applyBorder="1" applyAlignment="1"/>
    <xf numFmtId="3" fontId="14" fillId="5" borderId="1" xfId="0" applyNumberFormat="1" applyFont="1" applyFill="1" applyBorder="1" applyAlignment="1">
      <alignment wrapText="1"/>
    </xf>
    <xf numFmtId="10" fontId="13" fillId="5" borderId="1" xfId="0" applyNumberFormat="1" applyFont="1" applyFill="1" applyBorder="1"/>
    <xf numFmtId="0" fontId="17" fillId="5" borderId="1" xfId="0" applyFont="1" applyFill="1" applyBorder="1" applyAlignment="1">
      <alignment wrapText="1"/>
    </xf>
    <xf numFmtId="164" fontId="18" fillId="5" borderId="1" xfId="0" applyNumberFormat="1" applyFont="1" applyFill="1" applyBorder="1"/>
    <xf numFmtId="10" fontId="18" fillId="5" borderId="1" xfId="0" applyNumberFormat="1" applyFont="1" applyFill="1" applyBorder="1"/>
    <xf numFmtId="3" fontId="19" fillId="5" borderId="1" xfId="0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wrapText="1"/>
    </xf>
    <xf numFmtId="164" fontId="22" fillId="0" borderId="1" xfId="0" applyNumberFormat="1" applyFont="1" applyBorder="1" applyAlignment="1">
      <alignment horizontal="right"/>
    </xf>
    <xf numFmtId="10" fontId="10" fillId="0" borderId="1" xfId="1" applyNumberFormat="1" applyFont="1" applyBorder="1" applyAlignment="1">
      <alignment horizontal="right"/>
    </xf>
    <xf numFmtId="10" fontId="9" fillId="0" borderId="1" xfId="1" applyNumberFormat="1" applyFont="1" applyBorder="1" applyAlignment="1"/>
    <xf numFmtId="10" fontId="9" fillId="0" borderId="1" xfId="0" applyNumberFormat="1" applyFont="1" applyBorder="1"/>
    <xf numFmtId="0" fontId="3" fillId="0" borderId="1" xfId="0" applyFont="1" applyBorder="1" applyAlignment="1">
      <alignment horizontal="right" wrapText="1"/>
    </xf>
    <xf numFmtId="164" fontId="8" fillId="0" borderId="1" xfId="0" applyNumberFormat="1" applyFont="1" applyBorder="1"/>
    <xf numFmtId="10" fontId="5" fillId="0" borderId="1" xfId="0" applyNumberFormat="1" applyFont="1" applyBorder="1"/>
    <xf numFmtId="164" fontId="0" fillId="0" borderId="1" xfId="0" applyNumberFormat="1" applyBorder="1"/>
    <xf numFmtId="0" fontId="14" fillId="2" borderId="1" xfId="0" applyFont="1" applyFill="1" applyBorder="1" applyAlignment="1">
      <alignment wrapText="1"/>
    </xf>
    <xf numFmtId="10" fontId="14" fillId="2" borderId="1" xfId="0" applyNumberFormat="1" applyFont="1" applyFill="1" applyBorder="1" applyAlignment="1">
      <alignment wrapText="1"/>
    </xf>
    <xf numFmtId="164" fontId="7" fillId="0" borderId="1" xfId="0" applyNumberFormat="1" applyFont="1" applyBorder="1"/>
    <xf numFmtId="164" fontId="16" fillId="0" borderId="1" xfId="0" applyNumberFormat="1" applyFont="1" applyBorder="1"/>
    <xf numFmtId="10" fontId="13" fillId="0" borderId="1" xfId="1" applyNumberFormat="1" applyFont="1" applyBorder="1" applyAlignment="1"/>
    <xf numFmtId="164" fontId="1" fillId="3" borderId="1" xfId="0" applyNumberFormat="1" applyFont="1" applyFill="1" applyBorder="1"/>
    <xf numFmtId="164" fontId="12" fillId="3" borderId="1" xfId="0" applyNumberFormat="1" applyFont="1" applyFill="1" applyBorder="1"/>
    <xf numFmtId="10" fontId="1" fillId="3" borderId="1" xfId="0" applyNumberFormat="1" applyFont="1" applyFill="1" applyBorder="1"/>
    <xf numFmtId="164" fontId="9" fillId="9" borderId="1" xfId="0" applyNumberFormat="1" applyFont="1" applyFill="1" applyBorder="1"/>
    <xf numFmtId="164" fontId="8" fillId="9" borderId="1" xfId="0" applyNumberFormat="1" applyFont="1" applyFill="1" applyBorder="1"/>
    <xf numFmtId="164" fontId="10" fillId="9" borderId="1" xfId="0" applyNumberFormat="1" applyFont="1" applyFill="1" applyBorder="1"/>
    <xf numFmtId="0" fontId="14" fillId="9" borderId="1" xfId="0" applyFont="1" applyFill="1" applyBorder="1" applyAlignment="1">
      <alignment wrapText="1"/>
    </xf>
    <xf numFmtId="10" fontId="16" fillId="9" borderId="1" xfId="1" applyNumberFormat="1" applyFont="1" applyFill="1" applyBorder="1" applyAlignment="1"/>
    <xf numFmtId="164" fontId="24" fillId="2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9AA0-197F-4A59-8659-272D9B5F556B}">
  <sheetPr>
    <pageSetUpPr fitToPage="1"/>
  </sheetPr>
  <dimension ref="A1:P78"/>
  <sheetViews>
    <sheetView tabSelected="1" zoomScale="90" zoomScaleNormal="90" workbookViewId="0">
      <selection activeCell="N16" sqref="N16"/>
    </sheetView>
  </sheetViews>
  <sheetFormatPr defaultRowHeight="15" x14ac:dyDescent="0.25"/>
  <cols>
    <col min="1" max="1" width="71.85546875" customWidth="1"/>
    <col min="2" max="2" width="17.28515625" customWidth="1"/>
    <col min="3" max="3" width="17.140625" customWidth="1"/>
    <col min="4" max="4" width="17.42578125" customWidth="1"/>
    <col min="5" max="5" width="18.140625" customWidth="1"/>
    <col min="6" max="6" width="16.7109375" customWidth="1"/>
    <col min="7" max="7" width="17.28515625" style="3" customWidth="1"/>
    <col min="8" max="8" width="14.28515625" hidden="1" customWidth="1"/>
    <col min="9" max="9" width="17.5703125" hidden="1" customWidth="1"/>
    <col min="10" max="10" width="17" hidden="1" customWidth="1"/>
    <col min="11" max="11" width="16.28515625" hidden="1" customWidth="1"/>
    <col min="12" max="12" width="15.42578125" hidden="1" customWidth="1"/>
    <col min="13" max="13" width="13.5703125" hidden="1" customWidth="1"/>
    <col min="14" max="14" width="53.5703125" customWidth="1"/>
    <col min="15" max="15" width="28.85546875" style="2" customWidth="1"/>
    <col min="16" max="16" width="21" customWidth="1"/>
    <col min="17" max="17" width="15.140625" customWidth="1"/>
  </cols>
  <sheetData>
    <row r="1" spans="1:16" x14ac:dyDescent="0.25">
      <c r="A1" s="7" t="s">
        <v>54</v>
      </c>
      <c r="B1" s="7"/>
      <c r="I1" s="17"/>
    </row>
    <row r="2" spans="1:16" x14ac:dyDescent="0.25">
      <c r="A2" s="7" t="s">
        <v>38</v>
      </c>
      <c r="B2" s="7"/>
      <c r="J2" s="16"/>
    </row>
    <row r="3" spans="1:16" x14ac:dyDescent="0.25">
      <c r="I3" s="16"/>
    </row>
    <row r="4" spans="1:16" ht="15" customHeight="1" x14ac:dyDescent="0.25">
      <c r="A4" s="110" t="s">
        <v>45</v>
      </c>
      <c r="B4" s="113" t="s">
        <v>46</v>
      </c>
      <c r="C4" s="113" t="s">
        <v>57</v>
      </c>
      <c r="D4" s="110" t="s">
        <v>0</v>
      </c>
      <c r="E4" s="110"/>
      <c r="F4" s="110"/>
      <c r="G4" s="110"/>
      <c r="I4" s="16"/>
    </row>
    <row r="5" spans="1:16" ht="37.5" customHeight="1" x14ac:dyDescent="0.25">
      <c r="A5" s="110"/>
      <c r="B5" s="114"/>
      <c r="C5" s="114"/>
      <c r="D5" s="110"/>
      <c r="E5" s="110"/>
      <c r="F5" s="110"/>
      <c r="G5" s="110"/>
      <c r="I5" s="16"/>
      <c r="L5" s="17"/>
      <c r="M5" s="4"/>
      <c r="N5" s="24"/>
      <c r="P5" s="17"/>
    </row>
    <row r="6" spans="1:16" ht="69" customHeight="1" x14ac:dyDescent="0.25">
      <c r="A6" s="110"/>
      <c r="B6" s="113" t="s">
        <v>39</v>
      </c>
      <c r="C6" s="111" t="s">
        <v>1</v>
      </c>
      <c r="D6" s="113" t="s">
        <v>53</v>
      </c>
      <c r="E6" s="111" t="s">
        <v>56</v>
      </c>
      <c r="F6" s="113" t="s">
        <v>55</v>
      </c>
      <c r="G6" s="113" t="s">
        <v>37</v>
      </c>
      <c r="I6" s="17"/>
      <c r="J6" s="17"/>
      <c r="L6" s="17"/>
      <c r="M6" s="4"/>
      <c r="N6" s="24"/>
      <c r="P6" s="17"/>
    </row>
    <row r="7" spans="1:16" ht="9" customHeight="1" x14ac:dyDescent="0.25">
      <c r="A7" s="110"/>
      <c r="B7" s="114"/>
      <c r="C7" s="112"/>
      <c r="D7" s="114"/>
      <c r="E7" s="112"/>
      <c r="F7" s="114"/>
      <c r="G7" s="114"/>
      <c r="I7" s="16"/>
      <c r="L7" s="18"/>
      <c r="M7" s="19"/>
      <c r="N7" s="24"/>
      <c r="P7" s="17"/>
    </row>
    <row r="8" spans="1:16" x14ac:dyDescent="0.25">
      <c r="A8" s="6">
        <v>1</v>
      </c>
      <c r="B8" s="6">
        <v>2</v>
      </c>
      <c r="C8" s="25">
        <v>2</v>
      </c>
      <c r="D8" s="6">
        <v>3</v>
      </c>
      <c r="E8" s="25">
        <v>4</v>
      </c>
      <c r="F8" s="6">
        <v>5</v>
      </c>
      <c r="G8" s="6">
        <v>6</v>
      </c>
      <c r="J8" s="17"/>
      <c r="K8" s="17"/>
      <c r="L8" s="21"/>
      <c r="M8" s="22"/>
      <c r="N8" s="24"/>
      <c r="P8" s="17"/>
    </row>
    <row r="9" spans="1:16" x14ac:dyDescent="0.25">
      <c r="A9" s="30" t="s">
        <v>3</v>
      </c>
      <c r="B9" s="31">
        <f>B10+B11</f>
        <v>540815705</v>
      </c>
      <c r="C9" s="32">
        <f>C10+C11</f>
        <v>540815705</v>
      </c>
      <c r="D9" s="31">
        <v>1740182693.9784999</v>
      </c>
      <c r="E9" s="32">
        <f t="shared" ref="E9" si="0">SUM(E10:E11)</f>
        <v>480815705</v>
      </c>
      <c r="F9" s="31">
        <f t="shared" ref="F9" si="1">SUM(F10:F11)</f>
        <v>480815705</v>
      </c>
      <c r="G9" s="33">
        <f>SUM(G10:G11)</f>
        <v>0.88905647627226347</v>
      </c>
      <c r="H9" s="8"/>
      <c r="I9" s="9"/>
      <c r="J9" s="9"/>
      <c r="K9" s="8"/>
      <c r="L9" s="8"/>
      <c r="M9" s="8"/>
    </row>
    <row r="10" spans="1:16" x14ac:dyDescent="0.25">
      <c r="A10" s="34" t="s">
        <v>41</v>
      </c>
      <c r="B10" s="35">
        <v>409015705</v>
      </c>
      <c r="C10" s="35">
        <v>409015705</v>
      </c>
      <c r="D10" s="35"/>
      <c r="E10" s="35">
        <v>349015705</v>
      </c>
      <c r="F10" s="35">
        <v>349015705</v>
      </c>
      <c r="G10" s="36">
        <f>F10/B9</f>
        <v>0.64535053581700252</v>
      </c>
      <c r="H10" s="8"/>
      <c r="I10" s="10"/>
      <c r="J10" s="10"/>
      <c r="K10" s="11"/>
      <c r="L10" s="8"/>
      <c r="M10" s="8"/>
      <c r="N10" s="27"/>
    </row>
    <row r="11" spans="1:16" x14ac:dyDescent="0.25">
      <c r="A11" s="34" t="s">
        <v>42</v>
      </c>
      <c r="B11" s="35">
        <v>131800000</v>
      </c>
      <c r="C11" s="35">
        <v>131800000</v>
      </c>
      <c r="D11" s="35"/>
      <c r="E11" s="35">
        <v>131800000</v>
      </c>
      <c r="F11" s="35">
        <v>131800000</v>
      </c>
      <c r="G11" s="36">
        <f>F11/B9</f>
        <v>0.24370594045526101</v>
      </c>
      <c r="H11" s="8"/>
      <c r="I11" s="10"/>
      <c r="J11" s="10"/>
      <c r="K11" s="11"/>
      <c r="L11" s="8"/>
      <c r="M11" s="8"/>
    </row>
    <row r="12" spans="1:16" ht="15" customHeight="1" x14ac:dyDescent="0.25">
      <c r="A12" s="30" t="s">
        <v>2</v>
      </c>
      <c r="B12" s="37">
        <f>B13+B14</f>
        <v>217099813</v>
      </c>
      <c r="C12" s="38">
        <f>C13+C14</f>
        <v>217099813</v>
      </c>
      <c r="D12" s="31">
        <v>238809794.30000001</v>
      </c>
      <c r="E12" s="32">
        <f t="shared" ref="E12" si="2">SUM(E13:E14)</f>
        <v>217099813</v>
      </c>
      <c r="F12" s="31">
        <f t="shared" ref="F12" si="3">SUM(F13:F14)</f>
        <v>217099813</v>
      </c>
      <c r="G12" s="33">
        <f>SUM(G13:G14)</f>
        <v>1</v>
      </c>
      <c r="H12" s="8"/>
      <c r="I12" s="10"/>
      <c r="J12" s="10"/>
      <c r="K12" s="11"/>
      <c r="L12" s="8"/>
      <c r="M12" s="8"/>
    </row>
    <row r="13" spans="1:16" ht="15" customHeight="1" x14ac:dyDescent="0.25">
      <c r="A13" s="34" t="s">
        <v>4</v>
      </c>
      <c r="B13" s="39">
        <v>156000000</v>
      </c>
      <c r="C13" s="39">
        <v>156000000</v>
      </c>
      <c r="D13" s="40"/>
      <c r="E13" s="40">
        <v>156000000</v>
      </c>
      <c r="F13" s="40">
        <v>156000000</v>
      </c>
      <c r="G13" s="41">
        <f>F13/B12</f>
        <v>0.71856349318919033</v>
      </c>
      <c r="H13" s="8"/>
      <c r="I13" s="10"/>
      <c r="J13" s="10"/>
      <c r="K13" s="11"/>
      <c r="L13" s="8"/>
      <c r="M13" s="8"/>
    </row>
    <row r="14" spans="1:16" ht="15" customHeight="1" x14ac:dyDescent="0.25">
      <c r="A14" s="34" t="s">
        <v>5</v>
      </c>
      <c r="B14" s="39">
        <v>61099813</v>
      </c>
      <c r="C14" s="39">
        <v>61099813</v>
      </c>
      <c r="D14" s="40"/>
      <c r="E14" s="39">
        <v>61099813</v>
      </c>
      <c r="F14" s="39">
        <v>61099813</v>
      </c>
      <c r="G14" s="41">
        <f>F14/B12</f>
        <v>0.28143650681080962</v>
      </c>
      <c r="H14" s="8"/>
      <c r="I14" s="10"/>
      <c r="J14" s="10"/>
      <c r="K14" s="11"/>
      <c r="L14" s="8"/>
      <c r="M14" s="8"/>
    </row>
    <row r="15" spans="1:16" ht="15" customHeight="1" x14ac:dyDescent="0.25">
      <c r="A15" s="30" t="s">
        <v>6</v>
      </c>
      <c r="B15" s="31">
        <f>B16+B18</f>
        <v>47141715</v>
      </c>
      <c r="C15" s="32">
        <f>C16+C18</f>
        <v>87100000</v>
      </c>
      <c r="D15" s="31">
        <v>51855886.5</v>
      </c>
      <c r="E15" s="32">
        <f t="shared" ref="E15" si="4">SUM(E16,E18)</f>
        <v>87100000</v>
      </c>
      <c r="F15" s="42">
        <f t="shared" ref="F15" si="5">SUM(F16,F18)</f>
        <v>47141715</v>
      </c>
      <c r="G15" s="33">
        <f>SUM(G16,G18)</f>
        <v>1</v>
      </c>
      <c r="H15" s="8"/>
      <c r="I15" s="10"/>
      <c r="J15" s="10"/>
      <c r="K15" s="11"/>
      <c r="L15" s="8"/>
      <c r="M15" s="8"/>
    </row>
    <row r="16" spans="1:16" ht="15" customHeight="1" x14ac:dyDescent="0.25">
      <c r="A16" s="43" t="s">
        <v>7</v>
      </c>
      <c r="B16" s="44">
        <f>B17</f>
        <v>15000000</v>
      </c>
      <c r="C16" s="45">
        <f>C17</f>
        <v>15000000</v>
      </c>
      <c r="D16" s="46"/>
      <c r="E16" s="47">
        <f t="shared" ref="E16" si="6">E17</f>
        <v>15000000</v>
      </c>
      <c r="F16" s="46">
        <f t="shared" ref="F16" si="7">F17</f>
        <v>15000000</v>
      </c>
      <c r="G16" s="48">
        <f>F16/B15</f>
        <v>0.31818952704626891</v>
      </c>
      <c r="H16" s="8"/>
      <c r="I16" s="10"/>
      <c r="J16" s="10"/>
      <c r="K16" s="11"/>
      <c r="L16" s="8"/>
      <c r="M16" s="8"/>
    </row>
    <row r="17" spans="1:16" ht="15" customHeight="1" x14ac:dyDescent="0.25">
      <c r="A17" s="49" t="s">
        <v>29</v>
      </c>
      <c r="B17" s="50">
        <v>15000000</v>
      </c>
      <c r="C17" s="51">
        <v>15000000</v>
      </c>
      <c r="D17" s="52"/>
      <c r="E17" s="53">
        <f>C17</f>
        <v>15000000</v>
      </c>
      <c r="F17" s="54">
        <f>C17</f>
        <v>15000000</v>
      </c>
      <c r="G17" s="55">
        <f>F17/B15</f>
        <v>0.31818952704626891</v>
      </c>
      <c r="H17" s="8"/>
      <c r="I17" s="10"/>
      <c r="J17" s="10"/>
      <c r="K17" s="11"/>
      <c r="L17" s="8"/>
      <c r="M17" s="8"/>
    </row>
    <row r="18" spans="1:16" ht="17.25" customHeight="1" x14ac:dyDescent="0.25">
      <c r="A18" s="56" t="s">
        <v>8</v>
      </c>
      <c r="B18" s="57">
        <v>32141715</v>
      </c>
      <c r="C18" s="40">
        <f t="shared" ref="C18" si="8">C19</f>
        <v>72100000</v>
      </c>
      <c r="D18" s="57"/>
      <c r="E18" s="40">
        <f t="shared" ref="E18" si="9">E19</f>
        <v>72100000</v>
      </c>
      <c r="F18" s="57">
        <v>32141715</v>
      </c>
      <c r="G18" s="58">
        <f>F18/B15</f>
        <v>0.68181047295373109</v>
      </c>
      <c r="H18" s="8"/>
      <c r="I18" s="10"/>
      <c r="J18" s="10"/>
      <c r="K18" s="11"/>
      <c r="L18" s="8"/>
      <c r="M18" s="8"/>
    </row>
    <row r="19" spans="1:16" ht="28.5" customHeight="1" x14ac:dyDescent="0.25">
      <c r="A19" s="29" t="s">
        <v>29</v>
      </c>
      <c r="B19" s="59">
        <v>32141915</v>
      </c>
      <c r="C19" s="51">
        <v>72100000</v>
      </c>
      <c r="D19" s="60"/>
      <c r="E19" s="51">
        <v>72100000</v>
      </c>
      <c r="F19" s="59">
        <v>32141915</v>
      </c>
      <c r="G19" s="61">
        <f>F19/B15</f>
        <v>0.68181471548075834</v>
      </c>
      <c r="H19" s="8"/>
      <c r="I19" s="10"/>
      <c r="J19" s="10"/>
      <c r="K19" s="11"/>
      <c r="L19" s="8"/>
      <c r="M19" s="8"/>
    </row>
    <row r="20" spans="1:16" ht="15" customHeight="1" x14ac:dyDescent="0.25">
      <c r="A20" s="30" t="s">
        <v>9</v>
      </c>
      <c r="B20" s="31">
        <f>B21+B22</f>
        <v>268443832</v>
      </c>
      <c r="C20" s="32">
        <f>C21+C22</f>
        <v>268443832</v>
      </c>
      <c r="D20" s="31">
        <v>348037428.18800002</v>
      </c>
      <c r="E20" s="32">
        <f t="shared" ref="E20" si="10">SUM(E21:E22)</f>
        <v>245443832</v>
      </c>
      <c r="F20" s="109">
        <v>268443832</v>
      </c>
      <c r="G20" s="62">
        <f>SUM(G21:G22)</f>
        <v>1</v>
      </c>
      <c r="H20" s="8"/>
      <c r="I20" s="10"/>
      <c r="J20" s="10"/>
      <c r="K20" s="11"/>
      <c r="L20" s="8"/>
      <c r="M20" s="8"/>
    </row>
    <row r="21" spans="1:16" x14ac:dyDescent="0.25">
      <c r="A21" s="34" t="s">
        <v>44</v>
      </c>
      <c r="B21" s="40">
        <v>155500000</v>
      </c>
      <c r="C21" s="40">
        <v>155500000</v>
      </c>
      <c r="D21" s="40"/>
      <c r="E21" s="40">
        <v>155500000</v>
      </c>
      <c r="F21" s="40">
        <v>155500000</v>
      </c>
      <c r="G21" s="41">
        <f>F21/B20</f>
        <v>0.57926456660028602</v>
      </c>
      <c r="H21" s="8"/>
      <c r="I21" s="10"/>
      <c r="J21" s="10"/>
      <c r="K21" s="11"/>
      <c r="L21" s="8"/>
      <c r="M21" s="8"/>
    </row>
    <row r="22" spans="1:16" ht="35.25" customHeight="1" x14ac:dyDescent="0.25">
      <c r="A22" s="34" t="s">
        <v>10</v>
      </c>
      <c r="B22" s="40">
        <v>112943832</v>
      </c>
      <c r="C22" s="40">
        <v>112943832</v>
      </c>
      <c r="D22" s="40"/>
      <c r="E22" s="40">
        <v>89943832</v>
      </c>
      <c r="F22" s="40">
        <v>112943832</v>
      </c>
      <c r="G22" s="41">
        <f>F22/B20</f>
        <v>0.42073543339971392</v>
      </c>
      <c r="H22" s="8"/>
      <c r="I22" s="10"/>
      <c r="J22" s="10"/>
      <c r="K22" s="11"/>
      <c r="L22" s="8"/>
      <c r="M22" s="8"/>
    </row>
    <row r="23" spans="1:16" ht="15" customHeight="1" x14ac:dyDescent="0.25">
      <c r="A23" s="30" t="s">
        <v>11</v>
      </c>
      <c r="B23" s="31">
        <f>B24+B25</f>
        <v>378249939</v>
      </c>
      <c r="C23" s="32">
        <f>C24+C25</f>
        <v>394500000</v>
      </c>
      <c r="D23" s="31">
        <v>435252204.80729997</v>
      </c>
      <c r="E23" s="32">
        <f t="shared" ref="E23" si="11">SUM(E24:E25)</f>
        <v>394500000</v>
      </c>
      <c r="F23" s="42">
        <f t="shared" ref="F23" si="12">SUM(F24:F25)</f>
        <v>378249939</v>
      </c>
      <c r="G23" s="62">
        <f>SUM(G24:G25)</f>
        <v>1</v>
      </c>
      <c r="H23" s="8"/>
      <c r="I23" s="10"/>
      <c r="J23" s="10"/>
      <c r="K23" s="11"/>
      <c r="L23" s="14"/>
      <c r="M23" s="8"/>
    </row>
    <row r="24" spans="1:16" ht="49.5" customHeight="1" x14ac:dyDescent="0.25">
      <c r="A24" s="64" t="s">
        <v>12</v>
      </c>
      <c r="B24" s="65">
        <v>321949939</v>
      </c>
      <c r="C24" s="40">
        <v>338200000</v>
      </c>
      <c r="D24" s="40"/>
      <c r="E24" s="40">
        <v>338200000</v>
      </c>
      <c r="F24" s="65">
        <v>321949939</v>
      </c>
      <c r="G24" s="66">
        <f>F24/B23</f>
        <v>0.85115661842843016</v>
      </c>
      <c r="H24" s="15"/>
      <c r="I24" s="10"/>
      <c r="J24" s="10"/>
      <c r="K24" s="11"/>
      <c r="L24" s="20"/>
      <c r="M24" s="8"/>
    </row>
    <row r="25" spans="1:16" ht="15" customHeight="1" x14ac:dyDescent="0.25">
      <c r="A25" s="34" t="s">
        <v>13</v>
      </c>
      <c r="B25" s="39">
        <v>56300000</v>
      </c>
      <c r="C25" s="39">
        <v>56300000</v>
      </c>
      <c r="D25" s="47"/>
      <c r="E25" s="39">
        <v>56300000</v>
      </c>
      <c r="F25" s="39">
        <v>56300000</v>
      </c>
      <c r="G25" s="66">
        <f>F25/B23</f>
        <v>0.14884338157156979</v>
      </c>
      <c r="H25" s="8"/>
      <c r="I25" s="10"/>
      <c r="J25" s="10"/>
      <c r="K25" s="11"/>
      <c r="L25" s="8"/>
      <c r="M25" s="8"/>
      <c r="P25" s="17"/>
    </row>
    <row r="26" spans="1:16" ht="24.75" x14ac:dyDescent="0.25">
      <c r="A26" s="30" t="s">
        <v>14</v>
      </c>
      <c r="B26" s="31">
        <f>B27+B30+B32</f>
        <v>243318199</v>
      </c>
      <c r="C26" s="32">
        <f>C27+C30+C32</f>
        <v>269200551</v>
      </c>
      <c r="D26" s="31">
        <v>614646102.49389994</v>
      </c>
      <c r="E26" s="32">
        <f>SUM(E27,E30,E32)</f>
        <v>267200551</v>
      </c>
      <c r="F26" s="42">
        <f>F27+F30+F32</f>
        <v>243318199</v>
      </c>
      <c r="G26" s="33">
        <f>SUM(G27,G30,G32)</f>
        <v>1</v>
      </c>
      <c r="H26" s="8"/>
      <c r="I26" s="10"/>
      <c r="J26" s="10"/>
      <c r="K26" s="11"/>
      <c r="L26" s="8"/>
      <c r="M26" s="8"/>
    </row>
    <row r="27" spans="1:16" x14ac:dyDescent="0.25">
      <c r="A27" s="43" t="s">
        <v>43</v>
      </c>
      <c r="B27" s="44">
        <f>B28+B29</f>
        <v>171813569</v>
      </c>
      <c r="C27" s="45">
        <f>C28+C29</f>
        <v>171813569</v>
      </c>
      <c r="D27" s="35"/>
      <c r="E27" s="45">
        <f>E28+E29</f>
        <v>171813569</v>
      </c>
      <c r="F27" s="44">
        <f>F28+F29</f>
        <v>171813569</v>
      </c>
      <c r="G27" s="67">
        <f>G28+G29</f>
        <v>0.7061270784763618</v>
      </c>
      <c r="H27" s="8"/>
      <c r="I27" s="10"/>
      <c r="J27" s="10"/>
      <c r="K27" s="11"/>
      <c r="L27" s="8"/>
      <c r="M27" s="8"/>
    </row>
    <row r="28" spans="1:16" x14ac:dyDescent="0.25">
      <c r="A28" s="49" t="s">
        <v>29</v>
      </c>
      <c r="B28" s="50">
        <v>165735294</v>
      </c>
      <c r="C28" s="51">
        <v>165735294</v>
      </c>
      <c r="D28" s="68"/>
      <c r="E28" s="51">
        <v>165735294</v>
      </c>
      <c r="F28" s="50">
        <v>165735294</v>
      </c>
      <c r="G28" s="36">
        <f>F28/B26</f>
        <v>0.68114631244660828</v>
      </c>
      <c r="H28" s="8"/>
      <c r="I28" s="10"/>
      <c r="J28" s="10"/>
      <c r="K28" s="11"/>
      <c r="L28" s="8"/>
      <c r="M28" s="8"/>
    </row>
    <row r="29" spans="1:16" x14ac:dyDescent="0.25">
      <c r="A29" s="49" t="s">
        <v>30</v>
      </c>
      <c r="B29" s="69">
        <v>6078275</v>
      </c>
      <c r="C29" s="70">
        <v>6078275</v>
      </c>
      <c r="D29" s="52"/>
      <c r="E29" s="70">
        <v>6078275</v>
      </c>
      <c r="F29" s="69">
        <v>6078275</v>
      </c>
      <c r="G29" s="55">
        <f>F29/B26</f>
        <v>2.4980766029753493E-2</v>
      </c>
      <c r="H29" s="8"/>
      <c r="I29" s="10"/>
      <c r="J29" s="10"/>
      <c r="K29" s="11"/>
      <c r="L29" s="8"/>
      <c r="M29" s="8"/>
    </row>
    <row r="30" spans="1:16" x14ac:dyDescent="0.25">
      <c r="A30" s="43" t="s">
        <v>15</v>
      </c>
      <c r="B30" s="35">
        <f t="shared" ref="B30:G30" si="13">B31</f>
        <v>25000000</v>
      </c>
      <c r="C30" s="40">
        <f t="shared" si="13"/>
        <v>25000000</v>
      </c>
      <c r="D30" s="46"/>
      <c r="E30" s="40">
        <f t="shared" ref="E30" si="14">E31</f>
        <v>23000000</v>
      </c>
      <c r="F30" s="63">
        <v>25000000</v>
      </c>
      <c r="G30" s="71">
        <f t="shared" si="13"/>
        <v>0.10274611641359387</v>
      </c>
      <c r="H30" s="8"/>
      <c r="I30" s="10"/>
      <c r="J30" s="10"/>
      <c r="K30" s="11"/>
      <c r="L30" s="8"/>
      <c r="M30" s="15"/>
    </row>
    <row r="31" spans="1:16" x14ac:dyDescent="0.25">
      <c r="A31" s="49" t="s">
        <v>30</v>
      </c>
      <c r="B31" s="50">
        <v>25000000</v>
      </c>
      <c r="C31" s="51">
        <v>25000000</v>
      </c>
      <c r="D31" s="52"/>
      <c r="E31" s="51">
        <v>23000000</v>
      </c>
      <c r="F31" s="54">
        <v>25000000</v>
      </c>
      <c r="G31" s="55">
        <f>F31/B26</f>
        <v>0.10274611641359387</v>
      </c>
      <c r="H31" s="8"/>
      <c r="I31" s="10"/>
      <c r="J31" s="10"/>
      <c r="K31" s="11"/>
      <c r="L31" s="8"/>
      <c r="M31" s="8"/>
    </row>
    <row r="32" spans="1:16" x14ac:dyDescent="0.25">
      <c r="A32" s="43" t="s">
        <v>16</v>
      </c>
      <c r="B32" s="72">
        <f>B33+B34</f>
        <v>46504630</v>
      </c>
      <c r="C32" s="39">
        <f>C33+C34</f>
        <v>72386982</v>
      </c>
      <c r="D32" s="35"/>
      <c r="E32" s="39">
        <f>E33+E34</f>
        <v>72386982</v>
      </c>
      <c r="F32" s="72">
        <f>F33+F34</f>
        <v>46504630</v>
      </c>
      <c r="G32" s="73">
        <f t="shared" ref="G32" si="15">SUM(G33:G34)</f>
        <v>0.1911268051100444</v>
      </c>
      <c r="H32" s="8"/>
      <c r="I32" s="10"/>
      <c r="J32" s="10"/>
      <c r="K32" s="11"/>
      <c r="L32" s="8"/>
      <c r="M32" s="8"/>
    </row>
    <row r="33" spans="1:14" x14ac:dyDescent="0.25">
      <c r="A33" s="29" t="s">
        <v>29</v>
      </c>
      <c r="B33" s="74">
        <v>44004630</v>
      </c>
      <c r="C33" s="70">
        <v>69886982</v>
      </c>
      <c r="D33" s="60"/>
      <c r="E33" s="70">
        <v>69886982</v>
      </c>
      <c r="F33" s="74">
        <v>44004630</v>
      </c>
      <c r="G33" s="75">
        <f>F33/B26</f>
        <v>0.180852193468685</v>
      </c>
      <c r="H33" s="8"/>
      <c r="I33" s="10"/>
      <c r="J33" s="10"/>
      <c r="K33" s="11"/>
      <c r="L33" s="8"/>
      <c r="M33" s="8"/>
    </row>
    <row r="34" spans="1:14" x14ac:dyDescent="0.25">
      <c r="A34" s="49" t="s">
        <v>30</v>
      </c>
      <c r="B34" s="50">
        <v>2500000</v>
      </c>
      <c r="C34" s="51">
        <v>2500000</v>
      </c>
      <c r="D34" s="68"/>
      <c r="E34" s="51">
        <v>2500000</v>
      </c>
      <c r="F34" s="50">
        <v>2500000</v>
      </c>
      <c r="G34" s="36">
        <f>F34/B26</f>
        <v>1.0274611641359387E-2</v>
      </c>
      <c r="H34" s="8"/>
      <c r="I34" s="10"/>
      <c r="J34" s="10"/>
      <c r="K34" s="11"/>
      <c r="L34" s="8"/>
      <c r="M34" s="8"/>
    </row>
    <row r="35" spans="1:14" x14ac:dyDescent="0.25">
      <c r="A35" s="30" t="s">
        <v>17</v>
      </c>
      <c r="B35" s="31">
        <f t="shared" ref="B35:C35" si="16">SUM(B36,B38)</f>
        <v>50847059</v>
      </c>
      <c r="C35" s="32">
        <f t="shared" si="16"/>
        <v>192732570</v>
      </c>
      <c r="D35" s="31">
        <v>55931764.899999999</v>
      </c>
      <c r="E35" s="32">
        <f t="shared" ref="E35" si="17">SUM(E36,E38)</f>
        <v>192732570</v>
      </c>
      <c r="F35" s="42">
        <f t="shared" ref="F35" si="18">SUM(F36,F38)</f>
        <v>50847059</v>
      </c>
      <c r="G35" s="33">
        <f>SUM(G36,G38)</f>
        <v>1</v>
      </c>
      <c r="H35" s="8"/>
      <c r="I35" s="10"/>
      <c r="J35" s="10"/>
      <c r="K35" s="11"/>
      <c r="L35" s="8"/>
      <c r="M35" s="8"/>
    </row>
    <row r="36" spans="1:14" x14ac:dyDescent="0.25">
      <c r="A36" s="56" t="s">
        <v>18</v>
      </c>
      <c r="B36" s="57">
        <f t="shared" ref="B36:G36" si="19">B37</f>
        <v>32847059</v>
      </c>
      <c r="C36" s="40">
        <f t="shared" si="19"/>
        <v>35200000</v>
      </c>
      <c r="D36" s="57"/>
      <c r="E36" s="47">
        <f t="shared" ref="E36" si="20">E37</f>
        <v>35200000</v>
      </c>
      <c r="F36" s="57">
        <f t="shared" si="19"/>
        <v>32847059</v>
      </c>
      <c r="G36" s="76">
        <f t="shared" si="19"/>
        <v>0.64599722473624288</v>
      </c>
      <c r="H36" s="8"/>
      <c r="I36" s="10"/>
      <c r="J36" s="10"/>
      <c r="K36" s="11"/>
      <c r="L36" s="8"/>
      <c r="M36" s="8"/>
    </row>
    <row r="37" spans="1:14" ht="24.75" customHeight="1" x14ac:dyDescent="0.25">
      <c r="A37" s="29" t="s">
        <v>29</v>
      </c>
      <c r="B37" s="59">
        <v>32847059</v>
      </c>
      <c r="C37" s="51">
        <v>35200000</v>
      </c>
      <c r="D37" s="60"/>
      <c r="E37" s="53">
        <f>C37</f>
        <v>35200000</v>
      </c>
      <c r="F37" s="59">
        <v>32847059</v>
      </c>
      <c r="G37" s="75">
        <f>F37/B35</f>
        <v>0.64599722473624288</v>
      </c>
      <c r="H37" s="8"/>
      <c r="I37" s="10"/>
      <c r="J37" s="10"/>
      <c r="K37" s="11"/>
      <c r="L37" s="8"/>
      <c r="M37" s="8"/>
    </row>
    <row r="38" spans="1:14" ht="21.75" customHeight="1" x14ac:dyDescent="0.25">
      <c r="A38" s="56" t="s">
        <v>19</v>
      </c>
      <c r="B38" s="57">
        <f t="shared" ref="B38:C38" si="21">SUM(B39:B40)</f>
        <v>18000000</v>
      </c>
      <c r="C38" s="40">
        <f t="shared" si="21"/>
        <v>157532570</v>
      </c>
      <c r="D38" s="57"/>
      <c r="E38" s="47">
        <f t="shared" ref="E38" si="22">SUM(E39:E40)</f>
        <v>157532570</v>
      </c>
      <c r="F38" s="57">
        <f t="shared" ref="F38:G38" si="23">SUM(F39:F40)</f>
        <v>18000000</v>
      </c>
      <c r="G38" s="76">
        <f t="shared" si="23"/>
        <v>0.35400277526375712</v>
      </c>
      <c r="H38" s="8"/>
      <c r="I38" s="10"/>
      <c r="J38" s="10"/>
      <c r="K38" s="11"/>
      <c r="L38" s="8"/>
      <c r="M38" s="8"/>
    </row>
    <row r="39" spans="1:14" x14ac:dyDescent="0.25">
      <c r="A39" s="29" t="s">
        <v>29</v>
      </c>
      <c r="B39" s="59">
        <v>18000000</v>
      </c>
      <c r="C39" s="51">
        <v>83000000</v>
      </c>
      <c r="D39" s="60"/>
      <c r="E39" s="53">
        <f t="shared" ref="E39:E40" si="24">C39</f>
        <v>83000000</v>
      </c>
      <c r="F39" s="59">
        <v>18000000</v>
      </c>
      <c r="G39" s="75">
        <f>F39/B35</f>
        <v>0.35400277526375712</v>
      </c>
      <c r="H39" s="8"/>
      <c r="I39" s="10"/>
      <c r="J39" s="10"/>
      <c r="K39" s="11"/>
      <c r="L39" s="8"/>
      <c r="M39" s="8"/>
    </row>
    <row r="40" spans="1:14" x14ac:dyDescent="0.25">
      <c r="A40" s="77" t="s">
        <v>30</v>
      </c>
      <c r="B40" s="78">
        <v>0</v>
      </c>
      <c r="C40" s="51">
        <v>74532570</v>
      </c>
      <c r="D40" s="79"/>
      <c r="E40" s="53">
        <f t="shared" si="24"/>
        <v>74532570</v>
      </c>
      <c r="F40" s="78">
        <v>0</v>
      </c>
      <c r="G40" s="80">
        <f>F40/B35</f>
        <v>0</v>
      </c>
      <c r="H40" s="8"/>
      <c r="I40" s="10"/>
      <c r="J40" s="10"/>
      <c r="K40" s="11"/>
      <c r="L40" s="8"/>
      <c r="M40" s="8"/>
    </row>
    <row r="41" spans="1:14" ht="15" customHeight="1" x14ac:dyDescent="0.25">
      <c r="A41" s="30" t="s">
        <v>20</v>
      </c>
      <c r="B41" s="37">
        <f>B42+B45</f>
        <v>146390061</v>
      </c>
      <c r="C41" s="38">
        <f>C42+C45</f>
        <v>153495808</v>
      </c>
      <c r="D41" s="31">
        <v>161029067.09999999</v>
      </c>
      <c r="E41" s="32">
        <f t="shared" ref="E41" si="25">SUM(E42,E45)</f>
        <v>84482289</v>
      </c>
      <c r="F41" s="42">
        <f t="shared" ref="F41" si="26">SUM(F42,F45)</f>
        <v>146390061</v>
      </c>
      <c r="G41" s="62">
        <f>SUM(G42,G45)</f>
        <v>1</v>
      </c>
      <c r="H41" s="8"/>
      <c r="I41" s="10"/>
      <c r="J41" s="10"/>
      <c r="K41" s="11"/>
      <c r="L41" s="8"/>
      <c r="M41" s="8"/>
    </row>
    <row r="42" spans="1:14" ht="20.25" customHeight="1" x14ac:dyDescent="0.25">
      <c r="A42" s="56" t="s">
        <v>21</v>
      </c>
      <c r="B42" s="81">
        <f>B43+B44</f>
        <v>146390061</v>
      </c>
      <c r="C42" s="39">
        <f>C43+C44</f>
        <v>84482289</v>
      </c>
      <c r="D42" s="57"/>
      <c r="E42" s="39">
        <f>E43+E44</f>
        <v>84482289</v>
      </c>
      <c r="F42" s="81">
        <f>F43+F44</f>
        <v>146390061</v>
      </c>
      <c r="G42" s="82">
        <f t="shared" ref="G42" si="27">SUM(G43:G44)</f>
        <v>1</v>
      </c>
      <c r="H42" s="8"/>
      <c r="I42" s="10"/>
      <c r="J42" s="10"/>
      <c r="K42" s="11"/>
      <c r="L42" s="8"/>
      <c r="M42" s="8"/>
    </row>
    <row r="43" spans="1:14" ht="18" customHeight="1" x14ac:dyDescent="0.25">
      <c r="A43" s="29" t="s">
        <v>29</v>
      </c>
      <c r="B43" s="74">
        <v>81884213</v>
      </c>
      <c r="C43" s="70">
        <v>76001859</v>
      </c>
      <c r="D43" s="60"/>
      <c r="E43" s="70">
        <v>76001859</v>
      </c>
      <c r="F43" s="74">
        <v>81884213</v>
      </c>
      <c r="G43" s="75">
        <f>F43/B41</f>
        <v>0.5593563691458534</v>
      </c>
      <c r="H43" s="8"/>
      <c r="I43" s="10"/>
      <c r="J43" s="10"/>
      <c r="K43" s="11"/>
      <c r="L43" s="8"/>
      <c r="M43" s="12"/>
      <c r="N43" s="23"/>
    </row>
    <row r="44" spans="1:14" ht="19.5" customHeight="1" x14ac:dyDescent="0.25">
      <c r="A44" s="29" t="s">
        <v>30</v>
      </c>
      <c r="B44" s="74">
        <v>64505848</v>
      </c>
      <c r="C44" s="70">
        <v>8480430</v>
      </c>
      <c r="D44" s="60"/>
      <c r="E44" s="70">
        <v>8480430</v>
      </c>
      <c r="F44" s="74">
        <v>64505848</v>
      </c>
      <c r="G44" s="75">
        <f>F44/B41</f>
        <v>0.4406436308541466</v>
      </c>
      <c r="H44" s="8"/>
      <c r="I44" s="10"/>
      <c r="J44" s="10"/>
      <c r="K44" s="11"/>
      <c r="L44" s="8"/>
      <c r="M44" s="12"/>
      <c r="N44" s="23"/>
    </row>
    <row r="45" spans="1:14" ht="24.75" customHeight="1" x14ac:dyDescent="0.25">
      <c r="A45" s="83" t="s">
        <v>22</v>
      </c>
      <c r="B45" s="84">
        <v>0</v>
      </c>
      <c r="C45" s="40">
        <f>C46+C47</f>
        <v>69013519</v>
      </c>
      <c r="D45" s="84"/>
      <c r="E45" s="40">
        <f t="shared" ref="E45" si="28">SUM(E46:E47)</f>
        <v>0</v>
      </c>
      <c r="F45" s="84">
        <f t="shared" ref="F45" si="29">SUM(F46:F47)</f>
        <v>0</v>
      </c>
      <c r="G45" s="85">
        <f t="shared" ref="G45" si="30">SUM(G46:G47)</f>
        <v>0</v>
      </c>
      <c r="H45" s="8"/>
      <c r="I45" s="10"/>
      <c r="J45" s="10"/>
      <c r="K45" s="11"/>
      <c r="L45" s="8"/>
      <c r="M45" s="8"/>
    </row>
    <row r="46" spans="1:14" x14ac:dyDescent="0.25">
      <c r="A46" s="77" t="s">
        <v>29</v>
      </c>
      <c r="B46" s="86">
        <v>0</v>
      </c>
      <c r="C46" s="70">
        <v>43572224</v>
      </c>
      <c r="D46" s="79"/>
      <c r="E46" s="51">
        <v>0</v>
      </c>
      <c r="F46" s="78">
        <v>0</v>
      </c>
      <c r="G46" s="80">
        <f>F46/B41</f>
        <v>0</v>
      </c>
      <c r="H46" s="8"/>
      <c r="I46" s="10"/>
      <c r="J46" s="10"/>
      <c r="K46" s="11"/>
      <c r="L46" s="8"/>
      <c r="M46" s="10"/>
      <c r="N46" s="23"/>
    </row>
    <row r="47" spans="1:14" x14ac:dyDescent="0.25">
      <c r="A47" s="77" t="s">
        <v>30</v>
      </c>
      <c r="B47" s="86">
        <v>0</v>
      </c>
      <c r="C47" s="70">
        <v>25441295</v>
      </c>
      <c r="D47" s="79"/>
      <c r="E47" s="51">
        <v>0</v>
      </c>
      <c r="F47" s="78">
        <v>0</v>
      </c>
      <c r="G47" s="80">
        <f>F47/B41</f>
        <v>0</v>
      </c>
      <c r="H47" s="8"/>
      <c r="I47" s="10"/>
      <c r="J47" s="10"/>
      <c r="K47" s="11"/>
      <c r="L47" s="8"/>
      <c r="M47" s="10"/>
      <c r="N47" s="26"/>
    </row>
    <row r="48" spans="1:14" ht="15" customHeight="1" x14ac:dyDescent="0.25">
      <c r="A48" s="30" t="s">
        <v>23</v>
      </c>
      <c r="B48" s="37">
        <f>B49+B50+B51</f>
        <v>77142337</v>
      </c>
      <c r="C48" s="38">
        <f>C49+C50+C51</f>
        <v>77142337</v>
      </c>
      <c r="D48" s="31">
        <v>151839261.91710001</v>
      </c>
      <c r="E48" s="32">
        <f>SUM(E49:E51)</f>
        <v>76142337</v>
      </c>
      <c r="F48" s="31">
        <f>SUM(F49:F51)</f>
        <v>77142337</v>
      </c>
      <c r="G48" s="62">
        <f>SUM(G49:G51)</f>
        <v>1</v>
      </c>
      <c r="H48" s="8"/>
      <c r="I48" s="10"/>
      <c r="J48" s="10"/>
      <c r="K48" s="11"/>
      <c r="L48" s="8"/>
      <c r="M48" s="8"/>
    </row>
    <row r="49" spans="1:14" x14ac:dyDescent="0.25">
      <c r="A49" s="34" t="s">
        <v>24</v>
      </c>
      <c r="B49" s="87">
        <v>46142337</v>
      </c>
      <c r="C49" s="87">
        <v>46142337</v>
      </c>
      <c r="D49" s="40"/>
      <c r="E49" s="87">
        <v>46142337</v>
      </c>
      <c r="F49" s="39">
        <v>46142337</v>
      </c>
      <c r="G49" s="41">
        <f>F49/B48</f>
        <v>0.59814543860655922</v>
      </c>
      <c r="H49" s="8"/>
      <c r="I49" s="10"/>
      <c r="J49" s="10"/>
      <c r="K49" s="11"/>
      <c r="L49" s="8"/>
      <c r="M49" s="8"/>
    </row>
    <row r="50" spans="1:14" x14ac:dyDescent="0.25">
      <c r="A50" s="34" t="s">
        <v>25</v>
      </c>
      <c r="B50" s="87">
        <v>26000000</v>
      </c>
      <c r="C50" s="87">
        <v>26000000</v>
      </c>
      <c r="D50" s="40"/>
      <c r="E50" s="87">
        <v>26000000</v>
      </c>
      <c r="F50" s="39">
        <v>26000000</v>
      </c>
      <c r="G50" s="41">
        <f>F50/B48</f>
        <v>0.33703930955578904</v>
      </c>
      <c r="H50" s="8"/>
      <c r="I50" s="10"/>
      <c r="J50" s="10"/>
      <c r="K50" s="11"/>
      <c r="L50" s="8"/>
      <c r="M50" s="8"/>
    </row>
    <row r="51" spans="1:14" ht="54" customHeight="1" x14ac:dyDescent="0.25">
      <c r="A51" s="34" t="s">
        <v>40</v>
      </c>
      <c r="B51" s="87">
        <v>5000000</v>
      </c>
      <c r="C51" s="87">
        <v>5000000</v>
      </c>
      <c r="D51" s="40"/>
      <c r="E51" s="87">
        <v>4000000</v>
      </c>
      <c r="F51" s="88">
        <v>5000000</v>
      </c>
      <c r="G51" s="89">
        <f>F51/B48</f>
        <v>6.4815251837651744E-2</v>
      </c>
      <c r="H51" s="8"/>
      <c r="I51" s="10"/>
      <c r="J51" s="10"/>
      <c r="K51" s="11"/>
      <c r="L51" s="8"/>
      <c r="M51" s="12"/>
      <c r="N51" s="23"/>
    </row>
    <row r="52" spans="1:14" x14ac:dyDescent="0.25">
      <c r="A52" s="30" t="s">
        <v>26</v>
      </c>
      <c r="B52" s="31">
        <f>SUM(B53:B55)</f>
        <v>19205150</v>
      </c>
      <c r="C52" s="32">
        <f>SUM(C53:C55)</f>
        <v>19205150</v>
      </c>
      <c r="D52" s="31">
        <v>21125665</v>
      </c>
      <c r="E52" s="32">
        <f>SUM(E53:E55)</f>
        <v>19205150</v>
      </c>
      <c r="F52" s="31">
        <f>SUM(F53:F55)</f>
        <v>19205150</v>
      </c>
      <c r="G52" s="62">
        <f>SUM(G53:G55)</f>
        <v>1</v>
      </c>
      <c r="H52" s="8"/>
      <c r="I52" s="10"/>
      <c r="J52" s="10"/>
      <c r="K52" s="11"/>
      <c r="L52" s="8"/>
      <c r="M52" s="8"/>
    </row>
    <row r="53" spans="1:14" x14ac:dyDescent="0.25">
      <c r="A53" s="34" t="s">
        <v>31</v>
      </c>
      <c r="B53" s="40">
        <v>15705149</v>
      </c>
      <c r="C53" s="40">
        <v>15705149</v>
      </c>
      <c r="D53" s="40"/>
      <c r="E53" s="40">
        <v>15705149</v>
      </c>
      <c r="F53" s="40">
        <v>15705149</v>
      </c>
      <c r="G53" s="90">
        <f>F53/C52</f>
        <v>0.81775716409400601</v>
      </c>
      <c r="H53" s="8"/>
      <c r="I53" s="10"/>
      <c r="J53" s="10"/>
      <c r="K53" s="11"/>
      <c r="L53" s="8"/>
      <c r="M53" s="8"/>
    </row>
    <row r="54" spans="1:14" ht="24.75" x14ac:dyDescent="0.25">
      <c r="A54" s="34" t="s">
        <v>32</v>
      </c>
      <c r="B54" s="40">
        <f>500000+1</f>
        <v>500001</v>
      </c>
      <c r="C54" s="40">
        <f>500000+1</f>
        <v>500001</v>
      </c>
      <c r="D54" s="40"/>
      <c r="E54" s="40">
        <f>500000+1</f>
        <v>500001</v>
      </c>
      <c r="F54" s="40">
        <f>500000+1</f>
        <v>500001</v>
      </c>
      <c r="G54" s="90">
        <f>F54/C52</f>
        <v>2.6034735474599262E-2</v>
      </c>
      <c r="H54" s="8"/>
      <c r="I54" s="10"/>
      <c r="J54" s="10"/>
      <c r="K54" s="11"/>
      <c r="L54" s="8"/>
      <c r="M54" s="8"/>
    </row>
    <row r="55" spans="1:14" ht="24.75" x14ac:dyDescent="0.25">
      <c r="A55" s="34" t="s">
        <v>33</v>
      </c>
      <c r="B55" s="40">
        <v>3000000</v>
      </c>
      <c r="C55" s="40">
        <v>3000000</v>
      </c>
      <c r="D55" s="40"/>
      <c r="E55" s="40">
        <v>3000000</v>
      </c>
      <c r="F55" s="40">
        <v>3000000</v>
      </c>
      <c r="G55" s="90">
        <f>F55/C52</f>
        <v>0.15620810043139471</v>
      </c>
      <c r="H55" s="8"/>
      <c r="I55" s="10"/>
      <c r="J55" s="10"/>
      <c r="K55" s="11"/>
      <c r="L55" s="8"/>
      <c r="M55" s="8"/>
    </row>
    <row r="56" spans="1:14" x14ac:dyDescent="0.25">
      <c r="A56" s="30" t="s">
        <v>27</v>
      </c>
      <c r="B56" s="31">
        <f>SUM(B57,B60,B63)</f>
        <v>4355523</v>
      </c>
      <c r="C56" s="32">
        <f>SUM(C57,C60,C63)</f>
        <v>4355523</v>
      </c>
      <c r="D56" s="31">
        <v>4791075.3</v>
      </c>
      <c r="E56" s="32">
        <f>SUM(E57,E60,E63)</f>
        <v>4355523</v>
      </c>
      <c r="F56" s="31">
        <f>SUM(F57,F60,F63)</f>
        <v>4355523</v>
      </c>
      <c r="G56" s="62">
        <f>SUM(G57,G60,G63)</f>
        <v>1</v>
      </c>
      <c r="H56" s="8"/>
      <c r="I56" s="10"/>
      <c r="J56" s="10"/>
      <c r="K56" s="11"/>
      <c r="L56" s="8"/>
      <c r="M56" s="8"/>
    </row>
    <row r="57" spans="1:14" x14ac:dyDescent="0.25">
      <c r="A57" s="34" t="s">
        <v>34</v>
      </c>
      <c r="B57" s="40">
        <f t="shared" ref="B57:C57" si="31">SUM(B58:B59)</f>
        <v>1342209</v>
      </c>
      <c r="C57" s="40">
        <f t="shared" si="31"/>
        <v>1342209</v>
      </c>
      <c r="D57" s="40"/>
      <c r="E57" s="40">
        <f t="shared" ref="E57" si="32">SUM(E58:E59)</f>
        <v>1342209</v>
      </c>
      <c r="F57" s="40">
        <f t="shared" ref="F57" si="33">SUM(F58:F59)</f>
        <v>1342209</v>
      </c>
      <c r="G57" s="91">
        <f t="shared" ref="G57" si="34">SUM(G58:G59)</f>
        <v>0.30816253294954477</v>
      </c>
      <c r="H57" s="8"/>
      <c r="I57" s="10"/>
      <c r="J57" s="10"/>
      <c r="K57" s="11"/>
      <c r="L57" s="8"/>
      <c r="M57" s="8"/>
    </row>
    <row r="58" spans="1:14" x14ac:dyDescent="0.25">
      <c r="A58" s="92" t="s">
        <v>29</v>
      </c>
      <c r="B58" s="51">
        <v>548468</v>
      </c>
      <c r="C58" s="51">
        <v>548468</v>
      </c>
      <c r="D58" s="93"/>
      <c r="E58" s="51">
        <v>548468</v>
      </c>
      <c r="F58" s="51">
        <v>548468</v>
      </c>
      <c r="G58" s="41">
        <f>F58/C56</f>
        <v>0.12592471673321437</v>
      </c>
      <c r="H58" s="8"/>
      <c r="I58" s="10"/>
      <c r="J58" s="10"/>
      <c r="K58" s="11"/>
      <c r="L58" s="8"/>
      <c r="M58" s="8"/>
    </row>
    <row r="59" spans="1:14" x14ac:dyDescent="0.25">
      <c r="A59" s="92" t="s">
        <v>30</v>
      </c>
      <c r="B59" s="51">
        <v>793741</v>
      </c>
      <c r="C59" s="51">
        <v>793741</v>
      </c>
      <c r="D59" s="93"/>
      <c r="E59" s="51">
        <v>793741</v>
      </c>
      <c r="F59" s="51">
        <v>793741</v>
      </c>
      <c r="G59" s="41">
        <f>F59/C56</f>
        <v>0.18223781621633039</v>
      </c>
      <c r="H59" s="8"/>
      <c r="I59" s="10"/>
      <c r="J59" s="10"/>
      <c r="K59" s="11"/>
      <c r="L59" s="8"/>
      <c r="M59" s="8"/>
    </row>
    <row r="60" spans="1:14" x14ac:dyDescent="0.25">
      <c r="A60" s="34" t="s">
        <v>35</v>
      </c>
      <c r="B60" s="40">
        <f>SUM(B61:B62)</f>
        <v>2013313</v>
      </c>
      <c r="C60" s="40">
        <f>SUM(C61:C62)</f>
        <v>2013313</v>
      </c>
      <c r="D60" s="47"/>
      <c r="E60" s="47">
        <f t="shared" ref="E60" si="35">SUM(E61:E62)</f>
        <v>2013313</v>
      </c>
      <c r="F60" s="47">
        <f t="shared" ref="F60:G60" si="36">SUM(F61:F62)</f>
        <v>2013313</v>
      </c>
      <c r="G60" s="94">
        <f t="shared" si="36"/>
        <v>0.46224368462754073</v>
      </c>
      <c r="H60" s="8"/>
      <c r="I60" s="10"/>
      <c r="J60" s="10"/>
      <c r="K60" s="11"/>
      <c r="L60" s="8"/>
      <c r="M60" s="8"/>
    </row>
    <row r="61" spans="1:14" x14ac:dyDescent="0.25">
      <c r="A61" s="92" t="s">
        <v>29</v>
      </c>
      <c r="B61" s="51">
        <v>822703</v>
      </c>
      <c r="C61" s="51">
        <v>822703</v>
      </c>
      <c r="D61" s="95"/>
      <c r="E61" s="53">
        <f t="shared" ref="E61:E62" si="37">C61</f>
        <v>822703</v>
      </c>
      <c r="F61" s="53">
        <f t="shared" ref="F61:F62" si="38">C61</f>
        <v>822703</v>
      </c>
      <c r="G61" s="66">
        <f>F61/C56</f>
        <v>0.18888730469337436</v>
      </c>
      <c r="H61" s="8"/>
      <c r="I61" s="10"/>
      <c r="J61" s="10"/>
      <c r="K61" s="11"/>
      <c r="L61" s="8"/>
      <c r="M61" s="8"/>
    </row>
    <row r="62" spans="1:14" x14ac:dyDescent="0.25">
      <c r="A62" s="92" t="s">
        <v>30</v>
      </c>
      <c r="B62" s="51">
        <v>1190610</v>
      </c>
      <c r="C62" s="51">
        <v>1190610</v>
      </c>
      <c r="D62" s="95"/>
      <c r="E62" s="53">
        <f t="shared" si="37"/>
        <v>1190610</v>
      </c>
      <c r="F62" s="53">
        <f t="shared" si="38"/>
        <v>1190610</v>
      </c>
      <c r="G62" s="66">
        <f>F62/C56</f>
        <v>0.27335637993416634</v>
      </c>
      <c r="H62" s="8"/>
      <c r="I62" s="10"/>
      <c r="J62" s="10"/>
      <c r="K62" s="11"/>
      <c r="L62" s="8"/>
      <c r="M62" s="8"/>
    </row>
    <row r="63" spans="1:14" x14ac:dyDescent="0.25">
      <c r="A63" s="34" t="s">
        <v>36</v>
      </c>
      <c r="B63" s="40">
        <f t="shared" ref="B63:C63" si="39">SUM(B64:B65)</f>
        <v>1000001</v>
      </c>
      <c r="C63" s="40">
        <f t="shared" si="39"/>
        <v>1000001</v>
      </c>
      <c r="D63" s="47"/>
      <c r="E63" s="47">
        <f t="shared" ref="E63" si="40">SUM(E64:E65)</f>
        <v>1000001</v>
      </c>
      <c r="F63" s="47">
        <f t="shared" ref="F63:G63" si="41">SUM(F64:F65)</f>
        <v>1000001</v>
      </c>
      <c r="G63" s="94">
        <f t="shared" si="41"/>
        <v>0.22959378242291456</v>
      </c>
      <c r="H63" s="8"/>
      <c r="I63" s="10"/>
      <c r="J63" s="10"/>
      <c r="K63" s="11"/>
      <c r="L63" s="8"/>
      <c r="M63" s="8"/>
    </row>
    <row r="64" spans="1:14" x14ac:dyDescent="0.25">
      <c r="A64" s="92" t="s">
        <v>29</v>
      </c>
      <c r="B64" s="51">
        <v>408632</v>
      </c>
      <c r="C64" s="51">
        <v>408632</v>
      </c>
      <c r="D64" s="95"/>
      <c r="E64" s="53">
        <f t="shared" ref="E64:E65" si="42">C64</f>
        <v>408632</v>
      </c>
      <c r="F64" s="53">
        <f t="shared" ref="F64:F65" si="43">C64</f>
        <v>408632</v>
      </c>
      <c r="G64" s="66">
        <f>F64/C56</f>
        <v>9.3819272679767737E-2</v>
      </c>
      <c r="H64" s="8"/>
      <c r="I64" s="10"/>
      <c r="J64" s="10"/>
      <c r="K64" s="11"/>
      <c r="L64" s="8"/>
      <c r="M64" s="8"/>
    </row>
    <row r="65" spans="1:14" x14ac:dyDescent="0.25">
      <c r="A65" s="92" t="s">
        <v>30</v>
      </c>
      <c r="B65" s="51">
        <v>591369</v>
      </c>
      <c r="C65" s="51">
        <v>591369</v>
      </c>
      <c r="D65" s="95"/>
      <c r="E65" s="53">
        <f t="shared" si="42"/>
        <v>591369</v>
      </c>
      <c r="F65" s="53">
        <f t="shared" si="43"/>
        <v>591369</v>
      </c>
      <c r="G65" s="66">
        <f>F65/C56</f>
        <v>0.13577450974314681</v>
      </c>
      <c r="H65" s="8"/>
      <c r="I65" s="10"/>
      <c r="J65" s="10"/>
      <c r="K65" s="11"/>
      <c r="L65" s="8"/>
      <c r="M65" s="8"/>
    </row>
    <row r="66" spans="1:14" ht="32.25" customHeight="1" x14ac:dyDescent="0.25">
      <c r="A66" s="96" t="s">
        <v>58</v>
      </c>
      <c r="B66" s="42">
        <f>B67+B68+B69+B70+B71+B72</f>
        <v>195192161.51999998</v>
      </c>
      <c r="C66" s="32">
        <f>C67+C68+C69+C70+C71+C72</f>
        <v>0</v>
      </c>
      <c r="D66" s="42">
        <v>214711378.19999999</v>
      </c>
      <c r="E66" s="32">
        <f>E67+E68+E69+E70+E71+E72</f>
        <v>0</v>
      </c>
      <c r="F66" s="42">
        <f>F67+F68+F69+F70+F71+F72</f>
        <v>158228860.20999998</v>
      </c>
      <c r="G66" s="97">
        <f>G67+G68+G69+G70+G71+G72</f>
        <v>0.81063122093551598</v>
      </c>
      <c r="H66" s="8"/>
      <c r="I66" s="10"/>
      <c r="J66" s="10"/>
      <c r="K66" s="11"/>
      <c r="L66" s="8"/>
      <c r="M66" s="8"/>
    </row>
    <row r="67" spans="1:14" x14ac:dyDescent="0.25">
      <c r="A67" s="64" t="s">
        <v>47</v>
      </c>
      <c r="B67" s="65">
        <v>103756629.47</v>
      </c>
      <c r="C67" s="65">
        <v>0</v>
      </c>
      <c r="D67" s="98"/>
      <c r="E67" s="99">
        <v>0</v>
      </c>
      <c r="F67" s="65">
        <v>103756629.47</v>
      </c>
      <c r="G67" s="100">
        <f>F67/B66</f>
        <v>0.53156145544998634</v>
      </c>
      <c r="H67" s="8"/>
      <c r="I67" s="10"/>
      <c r="J67" s="10"/>
      <c r="K67" s="11"/>
      <c r="L67" s="8"/>
      <c r="M67" s="8"/>
    </row>
    <row r="68" spans="1:14" x14ac:dyDescent="0.25">
      <c r="A68" s="107" t="s">
        <v>48</v>
      </c>
      <c r="B68" s="57">
        <v>13401898</v>
      </c>
      <c r="C68" s="104">
        <v>0</v>
      </c>
      <c r="D68" s="105"/>
      <c r="E68" s="106">
        <v>0</v>
      </c>
      <c r="F68" s="57">
        <v>13401898</v>
      </c>
      <c r="G68" s="108">
        <f>F68/B66</f>
        <v>6.8660021466214471E-2</v>
      </c>
      <c r="H68" s="8"/>
      <c r="I68" s="10"/>
      <c r="J68" s="10"/>
      <c r="K68" s="11"/>
      <c r="L68" s="8"/>
      <c r="M68" s="8"/>
    </row>
    <row r="69" spans="1:14" x14ac:dyDescent="0.25">
      <c r="A69" s="34" t="s">
        <v>49</v>
      </c>
      <c r="B69" s="40">
        <v>17292772.629999999</v>
      </c>
      <c r="C69" s="40">
        <v>0</v>
      </c>
      <c r="D69" s="93"/>
      <c r="E69" s="51">
        <v>0</v>
      </c>
      <c r="F69" s="40">
        <v>0</v>
      </c>
      <c r="G69" s="41">
        <f t="shared" ref="G69" si="44">F69/B68</f>
        <v>0</v>
      </c>
      <c r="H69" s="8"/>
      <c r="I69" s="10"/>
      <c r="J69" s="10"/>
      <c r="K69" s="11"/>
      <c r="L69" s="8"/>
      <c r="M69" s="8"/>
    </row>
    <row r="70" spans="1:14" x14ac:dyDescent="0.25">
      <c r="A70" s="34" t="s">
        <v>50</v>
      </c>
      <c r="B70" s="40">
        <v>19670528.420000002</v>
      </c>
      <c r="C70" s="40">
        <v>0</v>
      </c>
      <c r="D70" s="93"/>
      <c r="E70" s="51">
        <v>0</v>
      </c>
      <c r="F70" s="40">
        <v>0</v>
      </c>
      <c r="G70" s="41">
        <f>F70/B66</f>
        <v>0</v>
      </c>
      <c r="H70" s="8"/>
      <c r="I70" s="10"/>
      <c r="J70" s="10"/>
      <c r="K70" s="11"/>
      <c r="L70" s="8"/>
      <c r="M70" s="8"/>
    </row>
    <row r="71" spans="1:14" x14ac:dyDescent="0.25">
      <c r="A71" s="64" t="s">
        <v>51</v>
      </c>
      <c r="B71" s="65">
        <v>15131175</v>
      </c>
      <c r="C71" s="65">
        <v>0</v>
      </c>
      <c r="D71" s="98"/>
      <c r="E71" s="99">
        <v>0</v>
      </c>
      <c r="F71" s="65">
        <v>15131174.74</v>
      </c>
      <c r="G71" s="100">
        <f>F71/B66</f>
        <v>7.7519376916421995E-2</v>
      </c>
      <c r="H71" s="8"/>
      <c r="I71" s="10"/>
      <c r="J71" s="10"/>
      <c r="K71" s="11"/>
      <c r="L71" s="8"/>
      <c r="M71" s="8"/>
    </row>
    <row r="72" spans="1:14" x14ac:dyDescent="0.25">
      <c r="A72" s="64" t="s">
        <v>52</v>
      </c>
      <c r="B72" s="65">
        <v>25939158</v>
      </c>
      <c r="C72" s="40">
        <v>0</v>
      </c>
      <c r="D72" s="93"/>
      <c r="E72" s="51">
        <v>0</v>
      </c>
      <c r="F72" s="65">
        <v>25939158</v>
      </c>
      <c r="G72" s="100">
        <f>F72/B66</f>
        <v>0.13289036710289309</v>
      </c>
      <c r="H72" s="8"/>
      <c r="I72" s="10"/>
      <c r="J72" s="10"/>
      <c r="K72" s="11"/>
      <c r="L72" s="8"/>
      <c r="M72" s="8"/>
      <c r="N72" s="16"/>
    </row>
    <row r="73" spans="1:14" x14ac:dyDescent="0.25">
      <c r="A73" s="1" t="s">
        <v>28</v>
      </c>
      <c r="B73" s="13">
        <f>B9+B12+B15+B20+B23+B26+B35+B41+B48+B52+B56+B66</f>
        <v>2188201494.52</v>
      </c>
      <c r="C73" s="101">
        <f>SUM(C56,C52,C48,C41,C35,C26,C23,C20,C15,C12,C9)</f>
        <v>2224091289</v>
      </c>
      <c r="D73" s="101">
        <f>D9+D12+D15+D20+D23+D26+D35+D41+D48+D52+D56+D66</f>
        <v>4038212322.6847997</v>
      </c>
      <c r="E73" s="102">
        <f>SUM(E56,E52,E48,E41,E35,E26,E23,E20,E15,E12,E9,E66)</f>
        <v>2069077770</v>
      </c>
      <c r="F73" s="101">
        <f>F9+F12+F15+F20+F23+F26+F35+F41+F48+F52+F56+F66</f>
        <v>2091238193.21</v>
      </c>
      <c r="G73" s="103">
        <f>F73/B73</f>
        <v>0.95568812947398629</v>
      </c>
      <c r="H73" s="8"/>
      <c r="I73" s="10"/>
      <c r="J73" s="10"/>
      <c r="K73" s="11"/>
      <c r="L73" s="8"/>
      <c r="M73" s="8"/>
    </row>
    <row r="74" spans="1:14" x14ac:dyDescent="0.25">
      <c r="H74" s="8"/>
      <c r="I74" s="8"/>
      <c r="J74" s="8"/>
      <c r="K74" s="8"/>
      <c r="L74" s="8"/>
      <c r="M74" s="8"/>
    </row>
    <row r="75" spans="1:14" x14ac:dyDescent="0.25">
      <c r="A75" s="5"/>
      <c r="B75" s="5"/>
      <c r="H75" s="8"/>
      <c r="I75" s="8"/>
      <c r="J75" s="8"/>
      <c r="K75" s="8"/>
      <c r="L75" s="8"/>
      <c r="M75" s="8"/>
    </row>
    <row r="76" spans="1:14" x14ac:dyDescent="0.25">
      <c r="A76" s="28"/>
      <c r="H76" s="8"/>
      <c r="I76" s="8"/>
      <c r="J76" s="8"/>
      <c r="K76" s="8"/>
      <c r="L76" s="8"/>
      <c r="M76" s="8"/>
    </row>
    <row r="77" spans="1:14" x14ac:dyDescent="0.25">
      <c r="H77" s="8"/>
      <c r="I77" s="8"/>
      <c r="J77" s="8"/>
      <c r="K77" s="8"/>
      <c r="L77" s="8"/>
      <c r="M77" s="8"/>
    </row>
    <row r="78" spans="1:14" x14ac:dyDescent="0.25">
      <c r="F78" s="16"/>
    </row>
  </sheetData>
  <mergeCells count="10">
    <mergeCell ref="A4:A7"/>
    <mergeCell ref="C6:C7"/>
    <mergeCell ref="D6:D7"/>
    <mergeCell ref="F6:F7"/>
    <mergeCell ref="G6:G7"/>
    <mergeCell ref="C4:C5"/>
    <mergeCell ref="B4:B5"/>
    <mergeCell ref="B6:B7"/>
    <mergeCell ref="E6:E7"/>
    <mergeCell ref="D4:G5"/>
  </mergeCells>
  <pageMargins left="0.7" right="0.7" top="0.75" bottom="0.75" header="0.3" footer="0.3"/>
  <pageSetup paperSize="8" scale="52" orientation="portrait" r:id="rId1"/>
  <ignoredErrors>
    <ignoredError sqref="E63:F63 F26 G68 E38 E17 C73 E7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ΔΡΑΣΕΙΣ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Γιώργος Δούκας</dc:creator>
  <cp:lastModifiedBy>ΔΟΚΟΥΜΕΤΖΙΔΟΥ ΚΥΡΙΑΚΗ</cp:lastModifiedBy>
  <cp:lastPrinted>2026-04-23T09:43:04Z</cp:lastPrinted>
  <dcterms:created xsi:type="dcterms:W3CDTF">2022-10-19T11:15:20Z</dcterms:created>
  <dcterms:modified xsi:type="dcterms:W3CDTF">2026-05-27T08:54:38Z</dcterms:modified>
</cp:coreProperties>
</file>